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0" yWindow="0" windowWidth="25600" windowHeight="15520" tabRatio="500" activeTab="1"/>
  </bookViews>
  <sheets>
    <sheet name="Therm 1" sheetId="1" r:id="rId1"/>
    <sheet name="Therm2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8" i="3" l="1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97" i="3"/>
  <c r="C118" i="3"/>
  <c r="B118" i="3"/>
  <c r="D118" i="3"/>
  <c r="H102" i="3"/>
  <c r="E118" i="3"/>
  <c r="B58" i="3"/>
  <c r="C58" i="3"/>
  <c r="D58" i="3"/>
  <c r="E58" i="3"/>
  <c r="H114" i="3"/>
  <c r="I114" i="3"/>
  <c r="H113" i="3"/>
  <c r="I113" i="3"/>
  <c r="H112" i="3"/>
  <c r="I112" i="3"/>
  <c r="H111" i="3"/>
  <c r="I111" i="3"/>
  <c r="H110" i="3"/>
  <c r="I110" i="3"/>
  <c r="H109" i="3"/>
  <c r="I109" i="3"/>
  <c r="H107" i="3"/>
  <c r="I107" i="3"/>
  <c r="H108" i="3"/>
  <c r="I108" i="3"/>
  <c r="H106" i="3"/>
  <c r="I106" i="3"/>
  <c r="H105" i="3"/>
  <c r="I105" i="3"/>
  <c r="H104" i="3"/>
  <c r="I104" i="3"/>
  <c r="H103" i="3"/>
  <c r="I103" i="3"/>
  <c r="I102" i="3"/>
  <c r="H101" i="3"/>
  <c r="I101" i="3"/>
  <c r="D114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97" i="3"/>
  <c r="H100" i="3"/>
  <c r="I100" i="3"/>
  <c r="H99" i="3"/>
  <c r="I99" i="3"/>
  <c r="H98" i="3"/>
  <c r="I98" i="3"/>
  <c r="H97" i="3"/>
  <c r="I97" i="3"/>
  <c r="H91" i="3"/>
  <c r="H31" i="3"/>
  <c r="I54" i="3"/>
  <c r="I53" i="3"/>
  <c r="I52" i="3"/>
  <c r="I51" i="3"/>
  <c r="I50" i="3"/>
  <c r="I49" i="3"/>
  <c r="I48" i="3"/>
  <c r="I47" i="3"/>
  <c r="I46" i="3"/>
  <c r="I45" i="3"/>
  <c r="I44" i="3"/>
  <c r="I43" i="3"/>
  <c r="I41" i="3"/>
  <c r="I40" i="3"/>
  <c r="I39" i="3"/>
  <c r="I38" i="3"/>
  <c r="I37" i="3"/>
  <c r="H2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37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63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" i="3"/>
  <c r="J10" i="3"/>
  <c r="J17" i="3"/>
  <c r="H42" i="3"/>
  <c r="H54" i="3"/>
  <c r="H53" i="3"/>
  <c r="H52" i="3"/>
  <c r="H51" i="3"/>
  <c r="H50" i="3"/>
  <c r="H49" i="3"/>
  <c r="H48" i="3"/>
  <c r="H47" i="3"/>
  <c r="H46" i="3"/>
  <c r="H45" i="3"/>
  <c r="H44" i="3"/>
  <c r="H43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37" i="3"/>
  <c r="I42" i="3"/>
  <c r="G41" i="3"/>
  <c r="H41" i="3"/>
  <c r="H39" i="3"/>
  <c r="H37" i="3"/>
  <c r="H40" i="3"/>
  <c r="H38" i="3"/>
  <c r="J68" i="3"/>
  <c r="J78" i="3"/>
  <c r="H87" i="3"/>
  <c r="J65" i="3"/>
  <c r="J7" i="3"/>
  <c r="I6" i="3"/>
  <c r="J6" i="3"/>
  <c r="I7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63" i="3"/>
  <c r="E1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" i="3"/>
  <c r="C100" i="3"/>
  <c r="G100" i="3"/>
  <c r="G106" i="3"/>
  <c r="J106" i="3"/>
  <c r="K106" i="3"/>
  <c r="C101" i="3"/>
  <c r="G101" i="3"/>
  <c r="G107" i="3"/>
  <c r="J107" i="3"/>
  <c r="K107" i="3"/>
  <c r="C102" i="3"/>
  <c r="G102" i="3"/>
  <c r="G108" i="3"/>
  <c r="J108" i="3"/>
  <c r="K108" i="3"/>
  <c r="C103" i="3"/>
  <c r="C65" i="3"/>
  <c r="C68" i="3"/>
  <c r="I65" i="3"/>
  <c r="I68" i="3"/>
  <c r="G103" i="3"/>
  <c r="G109" i="3"/>
  <c r="J109" i="3"/>
  <c r="K109" i="3"/>
  <c r="C104" i="3"/>
  <c r="G104" i="3"/>
  <c r="G110" i="3"/>
  <c r="J110" i="3"/>
  <c r="K110" i="3"/>
  <c r="C105" i="3"/>
  <c r="G105" i="3"/>
  <c r="G111" i="3"/>
  <c r="J111" i="3"/>
  <c r="K111" i="3"/>
  <c r="C106" i="3"/>
  <c r="G112" i="3"/>
  <c r="J112" i="3"/>
  <c r="K112" i="3"/>
  <c r="C107" i="3"/>
  <c r="G113" i="3"/>
  <c r="J113" i="3"/>
  <c r="K113" i="3"/>
  <c r="C108" i="3"/>
  <c r="G114" i="3"/>
  <c r="J114" i="3"/>
  <c r="K114" i="3"/>
  <c r="C109" i="3"/>
  <c r="C110" i="3"/>
  <c r="C111" i="3"/>
  <c r="C112" i="3"/>
  <c r="C113" i="3"/>
  <c r="C114" i="3"/>
  <c r="I72" i="3"/>
  <c r="J72" i="3"/>
  <c r="I73" i="3"/>
  <c r="J73" i="3"/>
  <c r="I74" i="3"/>
  <c r="J74" i="3"/>
  <c r="I75" i="3"/>
  <c r="J75" i="3"/>
  <c r="I76" i="3"/>
  <c r="J76" i="3"/>
  <c r="I77" i="3"/>
  <c r="J77" i="3"/>
  <c r="I78" i="3"/>
  <c r="I79" i="3"/>
  <c r="J79" i="3"/>
  <c r="I80" i="3"/>
  <c r="J80" i="3"/>
  <c r="F72" i="3"/>
  <c r="F73" i="3"/>
  <c r="F74" i="3"/>
  <c r="F75" i="3"/>
  <c r="F76" i="3"/>
  <c r="F77" i="3"/>
  <c r="F78" i="3"/>
  <c r="F79" i="3"/>
  <c r="F80" i="3"/>
  <c r="C72" i="3"/>
  <c r="C73" i="3"/>
  <c r="C74" i="3"/>
  <c r="C75" i="3"/>
  <c r="C76" i="3"/>
  <c r="C77" i="3"/>
  <c r="C78" i="3"/>
  <c r="C79" i="3"/>
  <c r="C80" i="3"/>
  <c r="G40" i="3"/>
  <c r="G46" i="3"/>
  <c r="C40" i="3"/>
  <c r="J46" i="3"/>
  <c r="K46" i="3"/>
  <c r="G47" i="3"/>
  <c r="C41" i="3"/>
  <c r="J47" i="3"/>
  <c r="K47" i="3"/>
  <c r="G42" i="3"/>
  <c r="G48" i="3"/>
  <c r="C42" i="3"/>
  <c r="J48" i="3"/>
  <c r="K48" i="3"/>
  <c r="G43" i="3"/>
  <c r="G49" i="3"/>
  <c r="C43" i="3"/>
  <c r="C4" i="3"/>
  <c r="C7" i="3"/>
  <c r="I4" i="3"/>
  <c r="J4" i="3"/>
  <c r="J49" i="3"/>
  <c r="K49" i="3"/>
  <c r="G44" i="3"/>
  <c r="G50" i="3"/>
  <c r="C44" i="3"/>
  <c r="J50" i="3"/>
  <c r="K50" i="3"/>
  <c r="G45" i="3"/>
  <c r="G51" i="3"/>
  <c r="C45" i="3"/>
  <c r="J51" i="3"/>
  <c r="K51" i="3"/>
  <c r="G52" i="3"/>
  <c r="C46" i="3"/>
  <c r="J52" i="3"/>
  <c r="K52" i="3"/>
  <c r="G53" i="3"/>
  <c r="C47" i="3"/>
  <c r="J53" i="3"/>
  <c r="K53" i="3"/>
  <c r="G54" i="3"/>
  <c r="C48" i="3"/>
  <c r="J54" i="3"/>
  <c r="K54" i="3"/>
  <c r="C49" i="3"/>
  <c r="C50" i="3"/>
  <c r="C51" i="3"/>
  <c r="C52" i="3"/>
  <c r="C53" i="3"/>
  <c r="C54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I18" i="3"/>
  <c r="J18" i="3"/>
  <c r="I19" i="3"/>
  <c r="J19" i="3"/>
  <c r="F11" i="3"/>
  <c r="F12" i="3"/>
  <c r="F13" i="3"/>
  <c r="F14" i="3"/>
  <c r="F15" i="3"/>
  <c r="F16" i="3"/>
  <c r="F17" i="3"/>
  <c r="F18" i="3"/>
  <c r="F19" i="3"/>
  <c r="C11" i="3"/>
  <c r="C12" i="3"/>
  <c r="C13" i="3"/>
  <c r="C14" i="3"/>
  <c r="C15" i="3"/>
  <c r="C16" i="3"/>
  <c r="C17" i="3"/>
  <c r="C18" i="3"/>
  <c r="C19" i="3"/>
  <c r="C99" i="3"/>
  <c r="G99" i="3"/>
  <c r="F118" i="3"/>
  <c r="J105" i="3"/>
  <c r="K105" i="3"/>
  <c r="J104" i="3"/>
  <c r="K104" i="3"/>
  <c r="J103" i="3"/>
  <c r="K103" i="3"/>
  <c r="J102" i="3"/>
  <c r="K102" i="3"/>
  <c r="J101" i="3"/>
  <c r="K101" i="3"/>
  <c r="J100" i="3"/>
  <c r="K100" i="3"/>
  <c r="J99" i="3"/>
  <c r="K99" i="3"/>
  <c r="G98" i="3"/>
  <c r="J98" i="3"/>
  <c r="K98" i="3"/>
  <c r="C98" i="3"/>
  <c r="G97" i="3"/>
  <c r="J97" i="3"/>
  <c r="K97" i="3"/>
  <c r="C97" i="3"/>
  <c r="I71" i="3"/>
  <c r="J71" i="3"/>
  <c r="F71" i="3"/>
  <c r="C71" i="3"/>
  <c r="I70" i="3"/>
  <c r="J70" i="3"/>
  <c r="F70" i="3"/>
  <c r="C70" i="3"/>
  <c r="I69" i="3"/>
  <c r="J69" i="3"/>
  <c r="F69" i="3"/>
  <c r="C69" i="3"/>
  <c r="F68" i="3"/>
  <c r="I67" i="3"/>
  <c r="J67" i="3"/>
  <c r="F67" i="3"/>
  <c r="C67" i="3"/>
  <c r="I66" i="3"/>
  <c r="J66" i="3"/>
  <c r="F66" i="3"/>
  <c r="C66" i="3"/>
  <c r="F65" i="3"/>
  <c r="I64" i="3"/>
  <c r="J64" i="3"/>
  <c r="F64" i="3"/>
  <c r="C64" i="3"/>
  <c r="I63" i="3"/>
  <c r="J63" i="3"/>
  <c r="F63" i="3"/>
  <c r="C63" i="3"/>
  <c r="C37" i="3"/>
  <c r="C38" i="3"/>
  <c r="C39" i="3"/>
  <c r="G39" i="3"/>
  <c r="F58" i="3"/>
  <c r="J45" i="3"/>
  <c r="K45" i="3"/>
  <c r="J44" i="3"/>
  <c r="K44" i="3"/>
  <c r="J43" i="3"/>
  <c r="K43" i="3"/>
  <c r="J42" i="3"/>
  <c r="K42" i="3"/>
  <c r="J41" i="3"/>
  <c r="K41" i="3"/>
  <c r="J40" i="3"/>
  <c r="K40" i="3"/>
  <c r="J39" i="3"/>
  <c r="K39" i="3"/>
  <c r="G38" i="3"/>
  <c r="J38" i="3"/>
  <c r="K38" i="3"/>
  <c r="G37" i="3"/>
  <c r="J37" i="3"/>
  <c r="K37" i="3"/>
  <c r="I10" i="3"/>
  <c r="F10" i="3"/>
  <c r="C10" i="3"/>
  <c r="I9" i="3"/>
  <c r="J9" i="3"/>
  <c r="F9" i="3"/>
  <c r="C9" i="3"/>
  <c r="I8" i="3"/>
  <c r="J8" i="3"/>
  <c r="F8" i="3"/>
  <c r="C8" i="3"/>
  <c r="F7" i="3"/>
  <c r="F6" i="3"/>
  <c r="C6" i="3"/>
  <c r="I5" i="3"/>
  <c r="J5" i="3"/>
  <c r="F5" i="3"/>
  <c r="C5" i="3"/>
  <c r="F4" i="3"/>
  <c r="I3" i="3"/>
  <c r="J3" i="3"/>
  <c r="F3" i="3"/>
  <c r="C3" i="3"/>
  <c r="I2" i="3"/>
  <c r="J2" i="3"/>
  <c r="F2" i="3"/>
  <c r="C2" i="3"/>
  <c r="K40" i="1"/>
  <c r="J40" i="1"/>
  <c r="L40" i="1"/>
  <c r="G29" i="1"/>
  <c r="C4" i="1"/>
  <c r="C7" i="1"/>
  <c r="K4" i="1"/>
  <c r="J4" i="1"/>
  <c r="L4" i="1"/>
  <c r="K7" i="1"/>
  <c r="J7" i="1"/>
  <c r="L7" i="1"/>
  <c r="M17" i="1"/>
  <c r="K29" i="1"/>
  <c r="J29" i="1"/>
  <c r="L29" i="1"/>
  <c r="M40" i="1"/>
  <c r="N40" i="1"/>
  <c r="H28" i="1"/>
  <c r="K28" i="1"/>
  <c r="J28" i="1"/>
  <c r="L28" i="1"/>
  <c r="M28" i="1"/>
  <c r="N28" i="1"/>
  <c r="O28" i="1"/>
  <c r="H29" i="1"/>
  <c r="M29" i="1"/>
  <c r="N29" i="1"/>
  <c r="O29" i="1"/>
  <c r="H30" i="1"/>
  <c r="K30" i="1"/>
  <c r="J30" i="1"/>
  <c r="L30" i="1"/>
  <c r="M30" i="1"/>
  <c r="N30" i="1"/>
  <c r="O30" i="1"/>
  <c r="H31" i="1"/>
  <c r="K31" i="1"/>
  <c r="J31" i="1"/>
  <c r="L31" i="1"/>
  <c r="M31" i="1"/>
  <c r="N31" i="1"/>
  <c r="O31" i="1"/>
  <c r="H32" i="1"/>
  <c r="K32" i="1"/>
  <c r="J32" i="1"/>
  <c r="L32" i="1"/>
  <c r="M32" i="1"/>
  <c r="N32" i="1"/>
  <c r="O32" i="1"/>
  <c r="H33" i="1"/>
  <c r="K33" i="1"/>
  <c r="J33" i="1"/>
  <c r="L33" i="1"/>
  <c r="M33" i="1"/>
  <c r="N33" i="1"/>
  <c r="O33" i="1"/>
  <c r="H34" i="1"/>
  <c r="K34" i="1"/>
  <c r="J34" i="1"/>
  <c r="L34" i="1"/>
  <c r="M34" i="1"/>
  <c r="N34" i="1"/>
  <c r="O34" i="1"/>
  <c r="H35" i="1"/>
  <c r="K35" i="1"/>
  <c r="J35" i="1"/>
  <c r="L35" i="1"/>
  <c r="M35" i="1"/>
  <c r="N35" i="1"/>
  <c r="O35" i="1"/>
  <c r="H27" i="1"/>
  <c r="K27" i="1"/>
  <c r="J27" i="1"/>
  <c r="L27" i="1"/>
  <c r="M27" i="1"/>
  <c r="N27" i="1"/>
  <c r="O27" i="1"/>
  <c r="M21" i="1"/>
  <c r="D3" i="1"/>
  <c r="D4" i="1"/>
  <c r="D5" i="1"/>
  <c r="D6" i="1"/>
  <c r="D7" i="1"/>
  <c r="D8" i="1"/>
  <c r="D9" i="1"/>
  <c r="D10" i="1"/>
  <c r="D2" i="1"/>
  <c r="G35" i="1"/>
  <c r="G34" i="1"/>
  <c r="G33" i="1"/>
  <c r="G32" i="1"/>
  <c r="G31" i="1"/>
  <c r="G30" i="1"/>
  <c r="G28" i="1"/>
  <c r="G27" i="1"/>
  <c r="K3" i="1"/>
  <c r="J3" i="1"/>
  <c r="L3" i="1"/>
  <c r="M3" i="1"/>
  <c r="N3" i="1"/>
  <c r="O3" i="1"/>
  <c r="M4" i="1"/>
  <c r="N4" i="1"/>
  <c r="O4" i="1"/>
  <c r="K5" i="1"/>
  <c r="J5" i="1"/>
  <c r="L5" i="1"/>
  <c r="M5" i="1"/>
  <c r="N5" i="1"/>
  <c r="O5" i="1"/>
  <c r="K6" i="1"/>
  <c r="J6" i="1"/>
  <c r="L6" i="1"/>
  <c r="M6" i="1"/>
  <c r="N6" i="1"/>
  <c r="O6" i="1"/>
  <c r="M7" i="1"/>
  <c r="N7" i="1"/>
  <c r="O7" i="1"/>
  <c r="K8" i="1"/>
  <c r="J8" i="1"/>
  <c r="L8" i="1"/>
  <c r="M8" i="1"/>
  <c r="N8" i="1"/>
  <c r="O8" i="1"/>
  <c r="K9" i="1"/>
  <c r="J9" i="1"/>
  <c r="L9" i="1"/>
  <c r="M9" i="1"/>
  <c r="N9" i="1"/>
  <c r="O9" i="1"/>
  <c r="K10" i="1"/>
  <c r="J10" i="1"/>
  <c r="L10" i="1"/>
  <c r="M10" i="1"/>
  <c r="N10" i="1"/>
  <c r="O10" i="1"/>
  <c r="K2" i="1"/>
  <c r="J2" i="1"/>
  <c r="L2" i="1"/>
  <c r="M2" i="1"/>
  <c r="N2" i="1"/>
  <c r="O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2" i="1"/>
  <c r="F2" i="1"/>
  <c r="C3" i="1"/>
  <c r="C5" i="1"/>
  <c r="C6" i="1"/>
  <c r="C8" i="1"/>
  <c r="C9" i="1"/>
  <c r="C10" i="1"/>
  <c r="C2" i="1"/>
</calcChain>
</file>

<file path=xl/sharedStrings.xml><?xml version="1.0" encoding="utf-8"?>
<sst xmlns="http://schemas.openxmlformats.org/spreadsheetml/2006/main" count="146" uniqueCount="48">
  <si>
    <t>Therm V</t>
  </si>
  <si>
    <t>Therm I</t>
  </si>
  <si>
    <t>Resistor V</t>
  </si>
  <si>
    <t>Therm R</t>
  </si>
  <si>
    <t>T_Hg [C]</t>
  </si>
  <si>
    <t>Hg [K]</t>
  </si>
  <si>
    <t>T_EtOH [C]</t>
  </si>
  <si>
    <t>T_LQ [C]</t>
  </si>
  <si>
    <t>Reading t [s]</t>
  </si>
  <si>
    <t>T_Hg (fit line)</t>
  </si>
  <si>
    <t>Diff T_Hg (read-fit)</t>
  </si>
  <si>
    <t>T_Hg % Error (read vs fit)</t>
  </si>
  <si>
    <t>Therm (fit curve)</t>
  </si>
  <si>
    <t>Diff Therm(read-fit)</t>
  </si>
  <si>
    <t>Therm % Error (read vs fit)</t>
  </si>
  <si>
    <t>This shows that MS Excel fit curve is not a good curve for thermistor</t>
  </si>
  <si>
    <t>Note increasing error values</t>
  </si>
  <si>
    <r>
      <t>Full Equation (Steinhart-Hart): 1/T= A + B*ln(R/Rt) + C*ln(R/Rt)</t>
    </r>
    <r>
      <rPr>
        <b/>
        <vertAlign val="superscript"/>
        <sz val="12"/>
        <color rgb="FF008000"/>
        <rFont val="Arial"/>
        <charset val="204"/>
      </rPr>
      <t xml:space="preserve">2 + </t>
    </r>
    <r>
      <rPr>
        <b/>
        <sz val="12"/>
        <color rgb="FF008000"/>
        <rFont val="Arial"/>
        <charset val="204"/>
      </rPr>
      <t>D*ln(R/Rt)</t>
    </r>
    <r>
      <rPr>
        <b/>
        <vertAlign val="superscript"/>
        <sz val="12"/>
        <color rgb="FF008000"/>
        <rFont val="Arial"/>
        <charset val="204"/>
      </rPr>
      <t>3</t>
    </r>
  </si>
  <si>
    <t>We will only need to use the B term, obtained from datasheet, or calculated (we will compare the two)</t>
  </si>
  <si>
    <t>Datasheet B</t>
  </si>
  <si>
    <t>Calculated B</t>
  </si>
  <si>
    <t>3564 to 3708</t>
  </si>
  <si>
    <t>(within datasheet range)</t>
  </si>
  <si>
    <t>Assumption: Since we know that t=120 &amp; t=300 are most accurate T_Hg points, will take corresponding Therm R points as most accurate</t>
  </si>
  <si>
    <t>Now that we have B, we can use most accurate T_Hg point and correlary Therm R point to calculate another T, given a new R value</t>
  </si>
  <si>
    <t>Where T is in [K], R is in [Ohm]</t>
  </si>
  <si>
    <t>B(T1, T2, R1, R2)=(1/((1/T1)-(1/T2)))*LN(R1/R2)</t>
  </si>
  <si>
    <t>T(R)=292.15*(3594.606185/(3594.606185-(292.15*LN(1497.80248/R))))</t>
  </si>
  <si>
    <t>T(B, T1, R1, R2)=T1*(B/(B-(T1*LN(R1/R2))))</t>
  </si>
  <si>
    <t>Calculated T (@1164.568057 Ohm)</t>
  </si>
  <si>
    <t>(gives correct value in [K])</t>
  </si>
  <si>
    <t>Diff (T_Hg fit - Therm fit)</t>
  </si>
  <si>
    <t>Very good error numbers!</t>
  </si>
  <si>
    <t>Our Resulting T [K]</t>
  </si>
  <si>
    <t>Our Resulting T [C]</t>
  </si>
  <si>
    <t>Therm R Value</t>
  </si>
  <si>
    <t>Resistor V (overwrite)</t>
  </si>
  <si>
    <t>% Error (Therm fit vs T_Hg fit)</t>
  </si>
  <si>
    <t>Now we are ready to enter data in the Resistor V column (next line below and far left) to get our temp measurements</t>
  </si>
  <si>
    <t>Therm (new fit line)</t>
  </si>
  <si>
    <t>(best accuracy in blue)</t>
  </si>
  <si>
    <t>Lets compare Therm new fit line based on Steinhart-Hart equation with T_Hg fit line derived from our data</t>
  </si>
  <si>
    <t>Not in data sheet range but seems to work</t>
  </si>
  <si>
    <t>Calculated T (@417.750 Ohm)</t>
  </si>
  <si>
    <t>Calculated T (@399.666 Ohm)</t>
  </si>
  <si>
    <t>HOT Before</t>
  </si>
  <si>
    <t>CAL Before</t>
  </si>
  <si>
    <t>CAL 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</si>
</sst>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2"/>
      <color rgb="FFFF0000"/>
      <name val="Calibri"/>
      <scheme val="minor"/>
    </font>
    <font>
      <b/>
      <sz val="12"/>
      <color rgb="FF008000"/>
      <name val="Arial"/>
      <charset val="204"/>
    </font>
    <font>
      <b/>
      <vertAlign val="superscript"/>
      <sz val="12"/>
      <color rgb="FF008000"/>
      <name val="Arial"/>
      <charset val="204"/>
    </font>
    <font>
      <b/>
      <sz val="12"/>
      <color rgb="FF008000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b/>
      <sz val="12"/>
      <color rgb="FF0000FF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00FF"/>
        <bgColor indexed="64"/>
      </patternFill>
    </fill>
  </fills>
  <borders count="1">
    <border>
      <left/>
      <right/>
      <top/>
      <bottom/>
      <diagonal/>
    </border>
  </borders>
  <cellStyleXfs count="7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2" borderId="0" xfId="0" applyNumberFormat="1" applyFill="1"/>
    <xf numFmtId="0" fontId="0" fillId="2" borderId="0" xfId="0" applyFill="1"/>
    <xf numFmtId="0" fontId="0" fillId="0" borderId="0" xfId="0" applyFill="1"/>
    <xf numFmtId="164" fontId="0" fillId="0" borderId="0" xfId="0" applyNumberFormat="1" applyFill="1"/>
    <xf numFmtId="0" fontId="0" fillId="3" borderId="0" xfId="0" applyFill="1"/>
    <xf numFmtId="164" fontId="0" fillId="4" borderId="0" xfId="0" applyNumberFormat="1" applyFill="1"/>
    <xf numFmtId="0" fontId="0" fillId="4" borderId="0" xfId="0" applyFill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5" fontId="0" fillId="3" borderId="0" xfId="0" applyNumberFormat="1" applyFill="1"/>
    <xf numFmtId="0" fontId="4" fillId="2" borderId="0" xfId="0" applyFont="1" applyFill="1"/>
    <xf numFmtId="0" fontId="10" fillId="3" borderId="0" xfId="0" applyFont="1" applyFill="1"/>
    <xf numFmtId="164" fontId="10" fillId="3" borderId="0" xfId="0" applyNumberFormat="1" applyFont="1" applyFill="1"/>
    <xf numFmtId="0" fontId="9" fillId="0" borderId="0" xfId="0" applyFont="1" applyFill="1"/>
    <xf numFmtId="164" fontId="9" fillId="0" borderId="0" xfId="0" applyNumberFormat="1" applyFont="1" applyFill="1"/>
    <xf numFmtId="164" fontId="0" fillId="5" borderId="0" xfId="0" applyNumberFormat="1" applyFill="1"/>
    <xf numFmtId="0" fontId="0" fillId="6" borderId="0" xfId="0" applyFill="1"/>
    <xf numFmtId="0" fontId="4" fillId="0" borderId="0" xfId="0" applyFont="1" applyFill="1"/>
    <xf numFmtId="2" fontId="0" fillId="0" borderId="0" xfId="0" applyNumberFormat="1"/>
    <xf numFmtId="2" fontId="0" fillId="0" borderId="0" xfId="0" applyNumberFormat="1" applyFill="1"/>
    <xf numFmtId="2" fontId="0" fillId="2" borderId="0" xfId="0" applyNumberFormat="1" applyFill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textRotation="90"/>
    </xf>
    <xf numFmtId="0" fontId="5" fillId="2" borderId="0" xfId="0" applyFont="1" applyFill="1" applyAlignment="1">
      <alignment horizontal="center"/>
    </xf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'Therm 1'!$B$1</c:f>
              <c:strCache>
                <c:ptCount val="1"/>
                <c:pt idx="0">
                  <c:v>T_Hg [C]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>
                <c:manualLayout>
                  <c:x val="-0.205119230730053"/>
                  <c:y val="0.47720502679100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T_Hg(t) = 0.0338t + 14.958
R² = 0.99983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'Therm 1'!$A$2:$A$10</c:f>
              <c:numCache>
                <c:formatCode>General</c:formatCode>
                <c:ptCount val="9"/>
                <c:pt idx="0">
                  <c:v>0.0</c:v>
                </c:pt>
                <c:pt idx="1">
                  <c:v>60.0</c:v>
                </c:pt>
                <c:pt idx="2">
                  <c:v>120.0</c:v>
                </c:pt>
                <c:pt idx="3">
                  <c:v>180.0</c:v>
                </c:pt>
                <c:pt idx="4">
                  <c:v>240.0</c:v>
                </c:pt>
                <c:pt idx="5">
                  <c:v>300.0</c:v>
                </c:pt>
                <c:pt idx="6">
                  <c:v>360.0</c:v>
                </c:pt>
                <c:pt idx="7">
                  <c:v>420.0</c:v>
                </c:pt>
                <c:pt idx="8">
                  <c:v>480.0</c:v>
                </c:pt>
              </c:numCache>
            </c:numRef>
          </c:xVal>
          <c:yVal>
            <c:numRef>
              <c:f>'Therm 1'!$B$2:$B$10</c:f>
              <c:numCache>
                <c:formatCode>0.000</c:formatCode>
                <c:ptCount val="9"/>
                <c:pt idx="0">
                  <c:v>15.0</c:v>
                </c:pt>
                <c:pt idx="1">
                  <c:v>17.0</c:v>
                </c:pt>
                <c:pt idx="2">
                  <c:v>19.0</c:v>
                </c:pt>
                <c:pt idx="3">
                  <c:v>21.0</c:v>
                </c:pt>
                <c:pt idx="4">
                  <c:v>23.0</c:v>
                </c:pt>
                <c:pt idx="5">
                  <c:v>25.1</c:v>
                </c:pt>
                <c:pt idx="6">
                  <c:v>27.2</c:v>
                </c:pt>
                <c:pt idx="7">
                  <c:v>29.3</c:v>
                </c:pt>
                <c:pt idx="8">
                  <c:v>31.1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'Therm 1'!$G$1</c:f>
              <c:strCache>
                <c:ptCount val="1"/>
                <c:pt idx="0">
                  <c:v>T_EtOH [C]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>
                <c:manualLayout>
                  <c:x val="-0.531485571095334"/>
                  <c:y val="0.34211654994738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T_EtOH(t) = 0.034t + 16.036
R² = 0.99968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'Therm 1'!$A$2:$A$10</c:f>
              <c:numCache>
                <c:formatCode>General</c:formatCode>
                <c:ptCount val="9"/>
                <c:pt idx="0">
                  <c:v>0.0</c:v>
                </c:pt>
                <c:pt idx="1">
                  <c:v>60.0</c:v>
                </c:pt>
                <c:pt idx="2">
                  <c:v>120.0</c:v>
                </c:pt>
                <c:pt idx="3">
                  <c:v>180.0</c:v>
                </c:pt>
                <c:pt idx="4">
                  <c:v>240.0</c:v>
                </c:pt>
                <c:pt idx="5">
                  <c:v>300.0</c:v>
                </c:pt>
                <c:pt idx="6">
                  <c:v>360.0</c:v>
                </c:pt>
                <c:pt idx="7">
                  <c:v>420.0</c:v>
                </c:pt>
                <c:pt idx="8">
                  <c:v>480.0</c:v>
                </c:pt>
              </c:numCache>
            </c:numRef>
          </c:xVal>
          <c:yVal>
            <c:numRef>
              <c:f>'Therm 1'!$G$2:$G$10</c:f>
              <c:numCache>
                <c:formatCode>0.000</c:formatCode>
                <c:ptCount val="9"/>
                <c:pt idx="0">
                  <c:v>16.1</c:v>
                </c:pt>
                <c:pt idx="1">
                  <c:v>18.2</c:v>
                </c:pt>
                <c:pt idx="2">
                  <c:v>20.1</c:v>
                </c:pt>
                <c:pt idx="3">
                  <c:v>22.0</c:v>
                </c:pt>
                <c:pt idx="4">
                  <c:v>24.1</c:v>
                </c:pt>
                <c:pt idx="5">
                  <c:v>26.2</c:v>
                </c:pt>
                <c:pt idx="6">
                  <c:v>28.2</c:v>
                </c:pt>
                <c:pt idx="7">
                  <c:v>30.3</c:v>
                </c:pt>
                <c:pt idx="8">
                  <c:v>32.5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'Therm 1'!$H$1</c:f>
              <c:strCache>
                <c:ptCount val="1"/>
                <c:pt idx="0">
                  <c:v>T_LQ [C]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>
                <c:manualLayout>
                  <c:x val="0.00574752218068472"/>
                  <c:y val="0.22947034846450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T_LQ(t) = 0.0346t + 15.111
R² = 0.99965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'Therm 1'!$A$2:$A$10</c:f>
              <c:numCache>
                <c:formatCode>General</c:formatCode>
                <c:ptCount val="9"/>
                <c:pt idx="0">
                  <c:v>0.0</c:v>
                </c:pt>
                <c:pt idx="1">
                  <c:v>60.0</c:v>
                </c:pt>
                <c:pt idx="2">
                  <c:v>120.0</c:v>
                </c:pt>
                <c:pt idx="3">
                  <c:v>180.0</c:v>
                </c:pt>
                <c:pt idx="4">
                  <c:v>240.0</c:v>
                </c:pt>
                <c:pt idx="5">
                  <c:v>300.0</c:v>
                </c:pt>
                <c:pt idx="6">
                  <c:v>360.0</c:v>
                </c:pt>
                <c:pt idx="7">
                  <c:v>420.0</c:v>
                </c:pt>
                <c:pt idx="8">
                  <c:v>480.0</c:v>
                </c:pt>
              </c:numCache>
            </c:numRef>
          </c:xVal>
          <c:yVal>
            <c:numRef>
              <c:f>'Therm 1'!$H$2:$H$10</c:f>
              <c:numCache>
                <c:formatCode>0.000</c:formatCode>
                <c:ptCount val="9"/>
                <c:pt idx="0">
                  <c:v>15.0</c:v>
                </c:pt>
                <c:pt idx="1">
                  <c:v>17.4</c:v>
                </c:pt>
                <c:pt idx="2">
                  <c:v>19.3</c:v>
                </c:pt>
                <c:pt idx="3">
                  <c:v>21.3</c:v>
                </c:pt>
                <c:pt idx="4">
                  <c:v>23.3</c:v>
                </c:pt>
                <c:pt idx="5">
                  <c:v>25.4</c:v>
                </c:pt>
                <c:pt idx="6">
                  <c:v>27.6</c:v>
                </c:pt>
                <c:pt idx="7">
                  <c:v>29.6</c:v>
                </c:pt>
                <c:pt idx="8">
                  <c:v>31.8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229912"/>
        <c:axId val="2121232776"/>
      </c:scatterChart>
      <c:valAx>
        <c:axId val="2121229912"/>
        <c:scaling>
          <c:orientation val="minMax"/>
          <c:max val="500.0"/>
        </c:scaling>
        <c:delete val="0"/>
        <c:axPos val="b"/>
        <c:numFmt formatCode="General" sourceLinked="1"/>
        <c:majorTickMark val="out"/>
        <c:minorTickMark val="none"/>
        <c:tickLblPos val="nextTo"/>
        <c:crossAx val="2121232776"/>
        <c:crosses val="autoZero"/>
        <c:crossBetween val="midCat"/>
      </c:valAx>
      <c:valAx>
        <c:axId val="2121232776"/>
        <c:scaling>
          <c:orientation val="minMax"/>
          <c:min val="14.0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1212299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'Therm 1'!$L$1</c:f>
              <c:strCache>
                <c:ptCount val="1"/>
                <c:pt idx="0">
                  <c:v>Therm R</c:v>
                </c:pt>
              </c:strCache>
            </c:strRef>
          </c:tx>
          <c:trendline>
            <c:trendlineType val="exp"/>
            <c:dispRSqr val="1"/>
            <c:dispEq val="1"/>
            <c:trendlineLbl>
              <c:layout>
                <c:manualLayout>
                  <c:x val="-0.138655302623957"/>
                  <c:y val="-0.3991578644132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R = 1767.2e</a:t>
                    </a:r>
                    <a:r>
                      <a:rPr lang="en-US" baseline="30000"/>
                      <a:t>-0.001t</a:t>
                    </a:r>
                    <a:r>
                      <a:rPr lang="en-US" baseline="0"/>
                      <a:t>
R² = 0.99995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'Therm 1'!$A$2:$A$10</c:f>
              <c:numCache>
                <c:formatCode>General</c:formatCode>
                <c:ptCount val="9"/>
                <c:pt idx="0">
                  <c:v>0.0</c:v>
                </c:pt>
                <c:pt idx="1">
                  <c:v>60.0</c:v>
                </c:pt>
                <c:pt idx="2">
                  <c:v>120.0</c:v>
                </c:pt>
                <c:pt idx="3">
                  <c:v>180.0</c:v>
                </c:pt>
                <c:pt idx="4">
                  <c:v>240.0</c:v>
                </c:pt>
                <c:pt idx="5">
                  <c:v>300.0</c:v>
                </c:pt>
                <c:pt idx="6">
                  <c:v>360.0</c:v>
                </c:pt>
                <c:pt idx="7">
                  <c:v>420.0</c:v>
                </c:pt>
                <c:pt idx="8">
                  <c:v>480.0</c:v>
                </c:pt>
              </c:numCache>
            </c:numRef>
          </c:xVal>
          <c:yVal>
            <c:numRef>
              <c:f>'Therm 1'!$L$2:$L$10</c:f>
              <c:numCache>
                <c:formatCode>General</c:formatCode>
                <c:ptCount val="9"/>
                <c:pt idx="0">
                  <c:v>1769.411764705884</c:v>
                </c:pt>
                <c:pt idx="1">
                  <c:v>1622.763808295725</c:v>
                </c:pt>
                <c:pt idx="2">
                  <c:v>1497.802479692177</c:v>
                </c:pt>
                <c:pt idx="3">
                  <c:v>1374.169678928342</c:v>
                </c:pt>
                <c:pt idx="4">
                  <c:v>1266.455026455028</c:v>
                </c:pt>
                <c:pt idx="5">
                  <c:v>1164.568057311418</c:v>
                </c:pt>
                <c:pt idx="6">
                  <c:v>1068.36760386068</c:v>
                </c:pt>
                <c:pt idx="7">
                  <c:v>987.229772109553</c:v>
                </c:pt>
                <c:pt idx="8">
                  <c:v>906.6666666666675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420200"/>
        <c:axId val="2063422920"/>
      </c:scatterChart>
      <c:valAx>
        <c:axId val="2063420200"/>
        <c:scaling>
          <c:orientation val="minMax"/>
          <c:max val="500.0"/>
        </c:scaling>
        <c:delete val="0"/>
        <c:axPos val="b"/>
        <c:numFmt formatCode="General" sourceLinked="1"/>
        <c:majorTickMark val="out"/>
        <c:minorTickMark val="none"/>
        <c:tickLblPos val="nextTo"/>
        <c:crossAx val="2063422920"/>
        <c:crosses val="autoZero"/>
        <c:crossBetween val="midCat"/>
      </c:valAx>
      <c:valAx>
        <c:axId val="2063422920"/>
        <c:scaling>
          <c:orientation val="minMax"/>
          <c:max val="1800.0"/>
          <c:min val="8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34202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rendline>
            <c:trendlineType val="linear"/>
            <c:dispRSqr val="1"/>
            <c:dispEq val="1"/>
            <c:trendlineLbl>
              <c:layout>
                <c:manualLayout>
                  <c:x val="0.363414916885389"/>
                  <c:y val="-0.0286563137941091"/>
                </c:manualLayout>
              </c:layout>
              <c:numFmt formatCode="General" sourceLinked="0"/>
            </c:trendlineLbl>
          </c:trendline>
          <c:xVal>
            <c:numRef>
              <c:f>Therm2!$A$4:$A$19</c:f>
              <c:numCache>
                <c:formatCode>General</c:formatCode>
                <c:ptCount val="16"/>
                <c:pt idx="0">
                  <c:v>120.0</c:v>
                </c:pt>
                <c:pt idx="1">
                  <c:v>180.0</c:v>
                </c:pt>
                <c:pt idx="2">
                  <c:v>240.0</c:v>
                </c:pt>
                <c:pt idx="3">
                  <c:v>300.0</c:v>
                </c:pt>
                <c:pt idx="4">
                  <c:v>360.0</c:v>
                </c:pt>
                <c:pt idx="5">
                  <c:v>420.0</c:v>
                </c:pt>
                <c:pt idx="6">
                  <c:v>480.0</c:v>
                </c:pt>
                <c:pt idx="7">
                  <c:v>540.0</c:v>
                </c:pt>
                <c:pt idx="8">
                  <c:v>600.0</c:v>
                </c:pt>
                <c:pt idx="9">
                  <c:v>660.0</c:v>
                </c:pt>
                <c:pt idx="10">
                  <c:v>720.0</c:v>
                </c:pt>
                <c:pt idx="11">
                  <c:v>780.0</c:v>
                </c:pt>
                <c:pt idx="12">
                  <c:v>840.0</c:v>
                </c:pt>
                <c:pt idx="13">
                  <c:v>900.0</c:v>
                </c:pt>
                <c:pt idx="14">
                  <c:v>960.0</c:v>
                </c:pt>
                <c:pt idx="15">
                  <c:v>1020.0</c:v>
                </c:pt>
              </c:numCache>
            </c:numRef>
          </c:xVal>
          <c:yVal>
            <c:numRef>
              <c:f>Therm2!$C$4:$C$19</c:f>
              <c:numCache>
                <c:formatCode>0.000</c:formatCode>
                <c:ptCount val="16"/>
                <c:pt idx="0">
                  <c:v>304.55</c:v>
                </c:pt>
                <c:pt idx="1">
                  <c:v>306.15</c:v>
                </c:pt>
                <c:pt idx="2">
                  <c:v>308.15</c:v>
                </c:pt>
                <c:pt idx="3">
                  <c:v>310.15</c:v>
                </c:pt>
                <c:pt idx="4">
                  <c:v>311.95</c:v>
                </c:pt>
                <c:pt idx="5">
                  <c:v>313.65</c:v>
                </c:pt>
                <c:pt idx="6">
                  <c:v>316.15</c:v>
                </c:pt>
                <c:pt idx="7">
                  <c:v>318.15</c:v>
                </c:pt>
                <c:pt idx="8">
                  <c:v>320.15</c:v>
                </c:pt>
                <c:pt idx="9">
                  <c:v>322.15</c:v>
                </c:pt>
                <c:pt idx="10">
                  <c:v>324.15</c:v>
                </c:pt>
                <c:pt idx="11">
                  <c:v>326.15</c:v>
                </c:pt>
                <c:pt idx="12">
                  <c:v>328.15</c:v>
                </c:pt>
                <c:pt idx="13">
                  <c:v>329.95</c:v>
                </c:pt>
                <c:pt idx="14">
                  <c:v>331.55</c:v>
                </c:pt>
                <c:pt idx="15">
                  <c:v>333.35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695704"/>
        <c:axId val="2120692904"/>
      </c:scatterChart>
      <c:valAx>
        <c:axId val="2120695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0692904"/>
        <c:crosses val="autoZero"/>
        <c:crossBetween val="midCat"/>
      </c:valAx>
      <c:valAx>
        <c:axId val="212069290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1206957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44</xdr:row>
      <xdr:rowOff>38100</xdr:rowOff>
    </xdr:from>
    <xdr:to>
      <xdr:col>10</xdr:col>
      <xdr:colOff>63500</xdr:colOff>
      <xdr:row>89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393700</xdr:colOff>
      <xdr:row>44</xdr:row>
      <xdr:rowOff>50800</xdr:rowOff>
    </xdr:from>
    <xdr:to>
      <xdr:col>18</xdr:col>
      <xdr:colOff>190500</xdr:colOff>
      <xdr:row>89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647700</xdr:colOff>
      <xdr:row>1</xdr:row>
      <xdr:rowOff>177800</xdr:rowOff>
    </xdr:from>
    <xdr:to>
      <xdr:col>14</xdr:col>
      <xdr:colOff>787400</xdr:colOff>
      <xdr:row>16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M1" workbookViewId="0">
      <selection activeCell="E30" sqref="E30"/>
    </sheetView>
  </sheetViews>
  <sheetFormatPr baseColWidth="10" defaultRowHeight="15" x14ac:dyDescent="0"/>
  <cols>
    <col min="4" max="4" width="15.5" customWidth="1"/>
    <col min="5" max="5" width="17" customWidth="1"/>
    <col min="6" max="6" width="27" customWidth="1"/>
    <col min="8" max="8" width="14" customWidth="1"/>
    <col min="9" max="9" width="19.6640625" customWidth="1"/>
    <col min="12" max="12" width="32.1640625" customWidth="1"/>
    <col min="13" max="13" width="18.33203125" customWidth="1"/>
    <col min="14" max="14" width="24.33203125" customWidth="1"/>
    <col min="15" max="15" width="25" customWidth="1"/>
    <col min="16" max="16" width="3.33203125" customWidth="1"/>
    <col min="17" max="17" width="21" customWidth="1"/>
  </cols>
  <sheetData>
    <row r="1" spans="1:16">
      <c r="A1" s="3" t="s">
        <v>8</v>
      </c>
      <c r="B1" s="3" t="s">
        <v>4</v>
      </c>
      <c r="C1" s="3" t="s">
        <v>5</v>
      </c>
      <c r="D1" s="3" t="s">
        <v>9</v>
      </c>
      <c r="E1" s="3" t="s">
        <v>10</v>
      </c>
      <c r="F1" s="3" t="s">
        <v>11</v>
      </c>
      <c r="G1" s="3" t="s">
        <v>6</v>
      </c>
      <c r="H1" s="3" t="s">
        <v>7</v>
      </c>
      <c r="I1" s="3" t="s">
        <v>2</v>
      </c>
      <c r="J1" s="3" t="s">
        <v>1</v>
      </c>
      <c r="K1" s="3" t="s">
        <v>0</v>
      </c>
      <c r="L1" s="3" t="s">
        <v>3</v>
      </c>
      <c r="M1" s="3" t="s">
        <v>12</v>
      </c>
      <c r="N1" s="3" t="s">
        <v>13</v>
      </c>
      <c r="O1" s="3" t="s">
        <v>14</v>
      </c>
      <c r="P1" s="30" t="s">
        <v>16</v>
      </c>
    </row>
    <row r="2" spans="1:16">
      <c r="A2">
        <v>0</v>
      </c>
      <c r="B2" s="1">
        <v>15</v>
      </c>
      <c r="C2" s="1">
        <f>273.15+B2</f>
        <v>288.14999999999998</v>
      </c>
      <c r="D2">
        <f>(0.0338*A2)+14.958</f>
        <v>14.958</v>
      </c>
      <c r="E2" s="1">
        <f>B2-D2</f>
        <v>4.1999999999999815E-2</v>
      </c>
      <c r="F2" s="1">
        <f>ABS(E2/D2)*100</f>
        <v>0.28078620136381749</v>
      </c>
      <c r="G2" s="1">
        <v>16.100000000000001</v>
      </c>
      <c r="H2" s="1">
        <v>15</v>
      </c>
      <c r="I2" s="1">
        <v>4.6239999999999997</v>
      </c>
      <c r="J2">
        <f>I2/21760</f>
        <v>2.1249999999999999E-4</v>
      </c>
      <c r="K2" s="1">
        <f>5-I2</f>
        <v>0.37600000000000033</v>
      </c>
      <c r="L2">
        <f>K2/J2</f>
        <v>1769.411764705884</v>
      </c>
      <c r="M2">
        <f>1767.2*EXP(-0.001*A2)</f>
        <v>1767.2</v>
      </c>
      <c r="N2">
        <f>L2-M2</f>
        <v>2.2117647058839793</v>
      </c>
      <c r="O2" s="14">
        <f>ABS(N2/M2)*100</f>
        <v>0.12515644555703823</v>
      </c>
      <c r="P2" s="30"/>
    </row>
    <row r="3" spans="1:16">
      <c r="A3">
        <v>60</v>
      </c>
      <c r="B3" s="7">
        <v>17</v>
      </c>
      <c r="C3" s="1">
        <f t="shared" ref="C3:C10" si="0">273.15+B3</f>
        <v>290.14999999999998</v>
      </c>
      <c r="D3">
        <f t="shared" ref="D3:D10" si="1">(0.0338*A3)+14.958</f>
        <v>16.986000000000001</v>
      </c>
      <c r="E3" s="1">
        <f t="shared" ref="E3:E10" si="2">B3-D3</f>
        <v>1.3999999999999346E-2</v>
      </c>
      <c r="F3" s="1">
        <f t="shared" ref="F3:F10" si="3">ABS(E3/D3)*100</f>
        <v>8.2420817143526115E-2</v>
      </c>
      <c r="G3" s="1">
        <v>18.2</v>
      </c>
      <c r="H3" s="1">
        <v>17.399999999999999</v>
      </c>
      <c r="I3" s="1">
        <v>4.6529999999999996</v>
      </c>
      <c r="J3">
        <f t="shared" ref="J3:J10" si="4">I3/21760</f>
        <v>2.1383272058823528E-4</v>
      </c>
      <c r="K3" s="1">
        <f t="shared" ref="K3:K10" si="5">5-I3</f>
        <v>0.34700000000000042</v>
      </c>
      <c r="L3">
        <f t="shared" ref="L3:L10" si="6">K3/J3</f>
        <v>1622.7638082957253</v>
      </c>
      <c r="M3">
        <f t="shared" ref="M3:M10" si="7">1767.2*EXP(-0.001*A3)</f>
        <v>1664.2862837500843</v>
      </c>
      <c r="N3">
        <f t="shared" ref="N3:N10" si="8">L3-M3</f>
        <v>-41.522475454358982</v>
      </c>
      <c r="O3" s="14">
        <f t="shared" ref="O3:O10" si="9">ABS(N3/M3)*100</f>
        <v>2.4949118345671684</v>
      </c>
      <c r="P3" s="30"/>
    </row>
    <row r="4" spans="1:16">
      <c r="A4" s="5">
        <v>120</v>
      </c>
      <c r="B4" s="4">
        <v>19</v>
      </c>
      <c r="C4" s="9">
        <f t="shared" si="0"/>
        <v>292.14999999999998</v>
      </c>
      <c r="D4" s="5">
        <f t="shared" si="1"/>
        <v>19.013999999999999</v>
      </c>
      <c r="E4" s="4">
        <f t="shared" si="2"/>
        <v>-1.3999999999999346E-2</v>
      </c>
      <c r="F4" s="20">
        <f t="shared" si="3"/>
        <v>7.3629956873878966E-2</v>
      </c>
      <c r="G4" s="4">
        <v>20.100000000000001</v>
      </c>
      <c r="H4" s="4">
        <v>19.3</v>
      </c>
      <c r="I4" s="4">
        <v>4.6779999999999999</v>
      </c>
      <c r="J4" s="5">
        <f t="shared" si="4"/>
        <v>2.1498161764705882E-4</v>
      </c>
      <c r="K4" s="4">
        <f t="shared" si="5"/>
        <v>0.32200000000000006</v>
      </c>
      <c r="L4" s="10">
        <f t="shared" si="6"/>
        <v>1497.8024796921766</v>
      </c>
      <c r="M4">
        <f t="shared" si="7"/>
        <v>1567.3657957665607</v>
      </c>
      <c r="N4">
        <f t="shared" si="8"/>
        <v>-69.563316074384147</v>
      </c>
      <c r="O4" s="14">
        <f t="shared" si="9"/>
        <v>4.4382310920829049</v>
      </c>
      <c r="P4" s="30"/>
    </row>
    <row r="5" spans="1:16">
      <c r="A5">
        <v>180</v>
      </c>
      <c r="B5" s="1">
        <v>21</v>
      </c>
      <c r="C5" s="1">
        <f t="shared" si="0"/>
        <v>294.14999999999998</v>
      </c>
      <c r="D5">
        <f t="shared" si="1"/>
        <v>21.042000000000002</v>
      </c>
      <c r="E5" s="1">
        <f t="shared" si="2"/>
        <v>-4.2000000000001592E-2</v>
      </c>
      <c r="F5" s="1">
        <f t="shared" si="3"/>
        <v>0.19960079840320114</v>
      </c>
      <c r="G5" s="1">
        <v>22</v>
      </c>
      <c r="H5" s="1">
        <v>21.3</v>
      </c>
      <c r="I5" s="1">
        <v>4.7030000000000003</v>
      </c>
      <c r="J5">
        <f t="shared" si="4"/>
        <v>2.1613051470588236E-4</v>
      </c>
      <c r="K5" s="1">
        <f t="shared" si="5"/>
        <v>0.29699999999999971</v>
      </c>
      <c r="L5">
        <f t="shared" si="6"/>
        <v>1374.1696789283421</v>
      </c>
      <c r="M5">
        <f t="shared" si="7"/>
        <v>1476.0895176059998</v>
      </c>
      <c r="N5">
        <f t="shared" si="8"/>
        <v>-101.91983867765771</v>
      </c>
      <c r="O5" s="14">
        <f t="shared" si="9"/>
        <v>6.9047193589557301</v>
      </c>
      <c r="P5" s="30"/>
    </row>
    <row r="6" spans="1:16">
      <c r="A6">
        <v>240</v>
      </c>
      <c r="B6" s="1">
        <v>23</v>
      </c>
      <c r="C6" s="1">
        <f t="shared" si="0"/>
        <v>296.14999999999998</v>
      </c>
      <c r="D6">
        <f t="shared" si="1"/>
        <v>23.07</v>
      </c>
      <c r="E6" s="1">
        <f t="shared" si="2"/>
        <v>-7.0000000000000284E-2</v>
      </c>
      <c r="F6" s="1">
        <f t="shared" si="3"/>
        <v>0.303424360641527</v>
      </c>
      <c r="G6" s="1">
        <v>24.1</v>
      </c>
      <c r="H6" s="1">
        <v>23.3</v>
      </c>
      <c r="I6" s="1">
        <v>4.7249999999999996</v>
      </c>
      <c r="J6">
        <f t="shared" si="4"/>
        <v>2.1714154411764703E-4</v>
      </c>
      <c r="K6" s="1">
        <f t="shared" si="5"/>
        <v>0.27500000000000036</v>
      </c>
      <c r="L6">
        <f t="shared" si="6"/>
        <v>1266.4550264550282</v>
      </c>
      <c r="M6">
        <f t="shared" si="7"/>
        <v>1390.1287560768133</v>
      </c>
      <c r="N6">
        <f t="shared" si="8"/>
        <v>-123.67372962178501</v>
      </c>
      <c r="O6" s="14">
        <f t="shared" si="9"/>
        <v>8.8965665289029729</v>
      </c>
      <c r="P6" s="30"/>
    </row>
    <row r="7" spans="1:16">
      <c r="A7" s="5">
        <v>300</v>
      </c>
      <c r="B7" s="4">
        <v>25.1</v>
      </c>
      <c r="C7" s="9">
        <f t="shared" si="0"/>
        <v>298.25</v>
      </c>
      <c r="D7" s="5">
        <f t="shared" si="1"/>
        <v>25.097999999999999</v>
      </c>
      <c r="E7" s="4">
        <f t="shared" si="2"/>
        <v>2.0000000000024443E-3</v>
      </c>
      <c r="F7" s="20">
        <f t="shared" si="3"/>
        <v>7.9687624512010686E-3</v>
      </c>
      <c r="G7" s="4">
        <v>26.2</v>
      </c>
      <c r="H7" s="4">
        <v>25.4</v>
      </c>
      <c r="I7" s="4">
        <v>4.7460000000000004</v>
      </c>
      <c r="J7" s="5">
        <f t="shared" si="4"/>
        <v>2.1810661764705885E-4</v>
      </c>
      <c r="K7" s="4">
        <f t="shared" si="5"/>
        <v>0.25399999999999956</v>
      </c>
      <c r="L7" s="10">
        <f t="shared" si="6"/>
        <v>1164.568057311418</v>
      </c>
      <c r="M7">
        <f t="shared" si="7"/>
        <v>1309.1739595887318</v>
      </c>
      <c r="N7">
        <f t="shared" si="8"/>
        <v>-144.60590227731382</v>
      </c>
      <c r="O7" s="14">
        <f t="shared" si="9"/>
        <v>11.045583454985676</v>
      </c>
      <c r="P7" s="30"/>
    </row>
    <row r="8" spans="1:16">
      <c r="A8">
        <v>360</v>
      </c>
      <c r="B8" s="1">
        <v>27.2</v>
      </c>
      <c r="C8" s="1">
        <f t="shared" si="0"/>
        <v>300.34999999999997</v>
      </c>
      <c r="D8">
        <f t="shared" si="1"/>
        <v>27.125999999999998</v>
      </c>
      <c r="E8" s="1">
        <f t="shared" si="2"/>
        <v>7.400000000000162E-2</v>
      </c>
      <c r="F8" s="1">
        <f t="shared" si="3"/>
        <v>0.272801002728016</v>
      </c>
      <c r="G8" s="1">
        <v>28.2</v>
      </c>
      <c r="H8" s="1">
        <v>27.6</v>
      </c>
      <c r="I8" s="1">
        <v>4.766</v>
      </c>
      <c r="J8">
        <f t="shared" si="4"/>
        <v>2.1902573529411764E-4</v>
      </c>
      <c r="K8" s="1">
        <f t="shared" si="5"/>
        <v>0.23399999999999999</v>
      </c>
      <c r="L8">
        <f t="shared" si="6"/>
        <v>1068.3676038606798</v>
      </c>
      <c r="M8">
        <f t="shared" si="7"/>
        <v>1232.9336034327262</v>
      </c>
      <c r="N8">
        <f t="shared" si="8"/>
        <v>-164.56599957204639</v>
      </c>
      <c r="O8" s="14">
        <f t="shared" si="9"/>
        <v>13.347515155225127</v>
      </c>
      <c r="P8" s="30"/>
    </row>
    <row r="9" spans="1:16">
      <c r="A9">
        <v>420</v>
      </c>
      <c r="B9" s="1">
        <v>29.3</v>
      </c>
      <c r="C9" s="1">
        <f t="shared" si="0"/>
        <v>302.45</v>
      </c>
      <c r="D9">
        <f t="shared" si="1"/>
        <v>29.153999999999996</v>
      </c>
      <c r="E9" s="1">
        <f t="shared" si="2"/>
        <v>0.14600000000000435</v>
      </c>
      <c r="F9" s="1">
        <f t="shared" si="3"/>
        <v>0.500788914042685</v>
      </c>
      <c r="G9" s="1">
        <v>30.3</v>
      </c>
      <c r="H9" s="1">
        <v>29.6</v>
      </c>
      <c r="I9" s="1">
        <v>4.7830000000000004</v>
      </c>
      <c r="J9">
        <f t="shared" si="4"/>
        <v>2.1980698529411766E-4</v>
      </c>
      <c r="K9" s="1">
        <f t="shared" si="5"/>
        <v>0.21699999999999964</v>
      </c>
      <c r="L9">
        <f t="shared" si="6"/>
        <v>987.22977210955298</v>
      </c>
      <c r="M9">
        <f t="shared" si="7"/>
        <v>1161.1331399771684</v>
      </c>
      <c r="N9">
        <f t="shared" si="8"/>
        <v>-173.90336786761543</v>
      </c>
      <c r="O9" s="14">
        <f t="shared" si="9"/>
        <v>14.977039400583719</v>
      </c>
      <c r="P9" s="30"/>
    </row>
    <row r="10" spans="1:16">
      <c r="A10">
        <v>480</v>
      </c>
      <c r="B10" s="1">
        <v>31.1</v>
      </c>
      <c r="C10" s="1">
        <f t="shared" si="0"/>
        <v>304.25</v>
      </c>
      <c r="D10">
        <f t="shared" si="1"/>
        <v>31.181999999999995</v>
      </c>
      <c r="E10" s="1">
        <f t="shared" si="2"/>
        <v>-8.1999999999993634E-2</v>
      </c>
      <c r="F10" s="1">
        <f t="shared" si="3"/>
        <v>0.26297222756716582</v>
      </c>
      <c r="G10" s="1">
        <v>32.5</v>
      </c>
      <c r="H10" s="1">
        <v>31.8</v>
      </c>
      <c r="I10" s="1">
        <v>4.8</v>
      </c>
      <c r="J10">
        <f t="shared" si="4"/>
        <v>2.2058823529411763E-4</v>
      </c>
      <c r="K10" s="1">
        <f t="shared" si="5"/>
        <v>0.20000000000000018</v>
      </c>
      <c r="L10">
        <f t="shared" si="6"/>
        <v>906.66666666666754</v>
      </c>
      <c r="M10">
        <f t="shared" si="7"/>
        <v>1093.5140099998121</v>
      </c>
      <c r="N10">
        <f t="shared" si="8"/>
        <v>-186.84734333314452</v>
      </c>
      <c r="O10" s="14">
        <f t="shared" si="9"/>
        <v>17.086872378816313</v>
      </c>
      <c r="P10" s="30"/>
    </row>
    <row r="11" spans="1:16">
      <c r="F11" s="3" t="s">
        <v>40</v>
      </c>
      <c r="M11" s="29" t="s">
        <v>15</v>
      </c>
      <c r="N11" s="29"/>
      <c r="O11" s="29"/>
      <c r="P11" s="30"/>
    </row>
    <row r="13" spans="1:16">
      <c r="F13" s="31" t="s">
        <v>17</v>
      </c>
      <c r="G13" s="31"/>
      <c r="H13" s="31"/>
      <c r="I13" s="31"/>
      <c r="J13" s="31"/>
      <c r="K13" s="31"/>
      <c r="L13" s="31"/>
      <c r="M13" s="31"/>
      <c r="N13" s="31"/>
      <c r="O13" s="31"/>
    </row>
    <row r="14" spans="1:16">
      <c r="F14" s="28" t="s">
        <v>18</v>
      </c>
      <c r="G14" s="28"/>
      <c r="H14" s="28"/>
      <c r="I14" s="28"/>
      <c r="J14" s="28"/>
      <c r="K14" s="28"/>
      <c r="L14" s="28"/>
      <c r="M14" s="28"/>
      <c r="N14" s="28"/>
      <c r="O14" s="28"/>
    </row>
    <row r="15" spans="1:16">
      <c r="L15" s="12" t="s">
        <v>19</v>
      </c>
      <c r="M15" s="11" t="s">
        <v>21</v>
      </c>
    </row>
    <row r="16" spans="1:16">
      <c r="F16" s="28" t="s">
        <v>23</v>
      </c>
      <c r="G16" s="28"/>
      <c r="H16" s="28"/>
      <c r="I16" s="28"/>
      <c r="J16" s="28"/>
      <c r="K16" s="28"/>
      <c r="L16" s="28"/>
      <c r="M16" s="28"/>
      <c r="N16" s="28"/>
      <c r="O16" s="28"/>
    </row>
    <row r="17" spans="5:15">
      <c r="F17" s="27" t="s">
        <v>26</v>
      </c>
      <c r="G17" s="27"/>
      <c r="H17" s="27"/>
      <c r="I17" s="27"/>
      <c r="J17" s="27"/>
      <c r="K17" s="27"/>
      <c r="L17" s="13" t="s">
        <v>20</v>
      </c>
      <c r="M17">
        <f>(1/((1/C4)-(1/C7)))*LN(L4/L7)</f>
        <v>3594.6061845901127</v>
      </c>
      <c r="N17" s="2" t="s">
        <v>22</v>
      </c>
      <c r="O17" s="2"/>
    </row>
    <row r="18" spans="5:15">
      <c r="F18" s="27" t="s">
        <v>25</v>
      </c>
      <c r="G18" s="27"/>
      <c r="H18" s="27"/>
      <c r="I18" s="27"/>
      <c r="J18" s="27"/>
      <c r="K18" s="27"/>
    </row>
    <row r="20" spans="5:15">
      <c r="F20" s="28" t="s">
        <v>24</v>
      </c>
      <c r="G20" s="28"/>
      <c r="H20" s="28"/>
      <c r="I20" s="28"/>
      <c r="J20" s="28"/>
      <c r="K20" s="28"/>
      <c r="L20" s="28"/>
      <c r="M20" s="28"/>
      <c r="N20" s="28"/>
      <c r="O20" s="28"/>
    </row>
    <row r="21" spans="5:15">
      <c r="F21" s="27" t="s">
        <v>28</v>
      </c>
      <c r="G21" s="27"/>
      <c r="H21" s="27"/>
      <c r="I21" s="27"/>
      <c r="J21" s="27"/>
      <c r="K21" s="27"/>
      <c r="L21" s="13" t="s">
        <v>29</v>
      </c>
      <c r="M21">
        <f>C4*(M17/(M17-(C4*LN(L4/L7))))</f>
        <v>298.25000000000006</v>
      </c>
      <c r="N21" s="2" t="s">
        <v>30</v>
      </c>
    </row>
    <row r="22" spans="5:15">
      <c r="F22" s="27" t="s">
        <v>27</v>
      </c>
      <c r="G22" s="27"/>
      <c r="H22" s="27"/>
      <c r="I22" s="27"/>
      <c r="J22" s="27"/>
      <c r="K22" s="27"/>
    </row>
    <row r="23" spans="5:15">
      <c r="F23" s="27" t="s">
        <v>25</v>
      </c>
      <c r="G23" s="27"/>
      <c r="H23" s="27"/>
      <c r="I23" s="27"/>
      <c r="J23" s="27"/>
      <c r="K23" s="27"/>
    </row>
    <row r="25" spans="5:15">
      <c r="F25" s="28" t="s">
        <v>41</v>
      </c>
      <c r="G25" s="28"/>
      <c r="H25" s="28"/>
      <c r="I25" s="28"/>
      <c r="J25" s="28"/>
      <c r="K25" s="28"/>
      <c r="L25" s="28"/>
      <c r="M25" s="28"/>
      <c r="N25" s="28"/>
      <c r="O25" s="28"/>
    </row>
    <row r="26" spans="5:15">
      <c r="E26" s="3" t="s">
        <v>8</v>
      </c>
      <c r="F26" s="3" t="s">
        <v>4</v>
      </c>
      <c r="G26" s="3" t="s">
        <v>5</v>
      </c>
      <c r="H26" s="3" t="s">
        <v>9</v>
      </c>
      <c r="I26" s="3" t="s">
        <v>2</v>
      </c>
      <c r="J26" s="3" t="s">
        <v>1</v>
      </c>
      <c r="K26" s="3" t="s">
        <v>0</v>
      </c>
      <c r="L26" s="3" t="s">
        <v>3</v>
      </c>
      <c r="M26" s="3" t="s">
        <v>39</v>
      </c>
      <c r="N26" s="3" t="s">
        <v>31</v>
      </c>
      <c r="O26" s="3" t="s">
        <v>37</v>
      </c>
    </row>
    <row r="27" spans="5:15">
      <c r="E27">
        <v>0</v>
      </c>
      <c r="F27" s="1">
        <v>15</v>
      </c>
      <c r="G27" s="1">
        <f>273.15+F27</f>
        <v>288.14999999999998</v>
      </c>
      <c r="H27">
        <f>(0.0338*E27)+14.958+273.15</f>
        <v>288.108</v>
      </c>
      <c r="I27" s="1">
        <v>4.6239999999999997</v>
      </c>
      <c r="J27">
        <f>I27/21760</f>
        <v>2.1249999999999999E-4</v>
      </c>
      <c r="K27" s="1">
        <f>5-I27</f>
        <v>0.37600000000000033</v>
      </c>
      <c r="L27">
        <f>K27/J27</f>
        <v>1769.411764705884</v>
      </c>
      <c r="M27">
        <f>G29*(M17/(M17-(G29*LN(L29/L27))))</f>
        <v>288.24592451789931</v>
      </c>
      <c r="N27">
        <f>H27-M27</f>
        <v>-0.13792451789930738</v>
      </c>
      <c r="O27" s="8">
        <f>ABS(N27/H27)*100</f>
        <v>4.787250541439577E-2</v>
      </c>
    </row>
    <row r="28" spans="5:15">
      <c r="E28">
        <v>60</v>
      </c>
      <c r="F28" s="7">
        <v>17</v>
      </c>
      <c r="G28" s="1">
        <f t="shared" ref="G28:G35" si="10">273.15+F28</f>
        <v>290.14999999999998</v>
      </c>
      <c r="H28">
        <f t="shared" ref="H28:H35" si="11">(0.0338*E28)+14.958+273.15</f>
        <v>290.13599999999997</v>
      </c>
      <c r="I28" s="1">
        <v>4.6529999999999996</v>
      </c>
      <c r="J28">
        <f t="shared" ref="J28:J35" si="12">I28/21760</f>
        <v>2.1383272058823528E-4</v>
      </c>
      <c r="K28" s="1">
        <f t="shared" ref="K28:K35" si="13">5-I28</f>
        <v>0.34700000000000042</v>
      </c>
      <c r="L28">
        <f t="shared" ref="L28:L35" si="14">K28/J28</f>
        <v>1622.7638082957253</v>
      </c>
      <c r="M28">
        <f>G29*(M17/(M17-(G29*LN(L29/L28))))</f>
        <v>290.25963470633133</v>
      </c>
      <c r="N28">
        <f t="shared" ref="N28:N35" si="15">H28-M28</f>
        <v>-0.12363470633135876</v>
      </c>
      <c r="O28" s="8">
        <f t="shared" ref="O28:O35" si="16">ABS(N28/H28)*100</f>
        <v>4.2612673481180814E-2</v>
      </c>
    </row>
    <row r="29" spans="5:15">
      <c r="E29" s="6">
        <v>120</v>
      </c>
      <c r="F29" s="7">
        <v>19</v>
      </c>
      <c r="G29" s="7">
        <f t="shared" si="10"/>
        <v>292.14999999999998</v>
      </c>
      <c r="H29">
        <f t="shared" si="11"/>
        <v>292.16399999999999</v>
      </c>
      <c r="I29" s="7">
        <v>4.6779999999999999</v>
      </c>
      <c r="J29" s="6">
        <f t="shared" si="12"/>
        <v>2.1498161764705882E-4</v>
      </c>
      <c r="K29" s="7">
        <f t="shared" si="13"/>
        <v>0.32200000000000006</v>
      </c>
      <c r="L29" s="6">
        <f t="shared" si="14"/>
        <v>1497.8024796921766</v>
      </c>
      <c r="M29">
        <f>G29*(M17/(M17-(G29*LN(L29/L29))))</f>
        <v>292.14999999999998</v>
      </c>
      <c r="N29">
        <f t="shared" si="15"/>
        <v>1.4000000000010004E-2</v>
      </c>
      <c r="O29" s="8">
        <f t="shared" si="16"/>
        <v>4.7918292465909578E-3</v>
      </c>
    </row>
    <row r="30" spans="5:15">
      <c r="E30" s="6">
        <v>180</v>
      </c>
      <c r="F30" s="1">
        <v>21</v>
      </c>
      <c r="G30" s="7">
        <f t="shared" si="10"/>
        <v>294.14999999999998</v>
      </c>
      <c r="H30">
        <f t="shared" si="11"/>
        <v>294.19200000000001</v>
      </c>
      <c r="I30" s="7">
        <v>4.7030000000000003</v>
      </c>
      <c r="J30" s="6">
        <f t="shared" si="12"/>
        <v>2.1613051470588236E-4</v>
      </c>
      <c r="K30" s="7">
        <f t="shared" si="13"/>
        <v>0.29699999999999971</v>
      </c>
      <c r="L30" s="6">
        <f t="shared" si="14"/>
        <v>1374.1696789283421</v>
      </c>
      <c r="M30">
        <f>G29*(M17/(M17-(G29*LN(L29/L30))))</f>
        <v>294.20998445407389</v>
      </c>
      <c r="N30">
        <f t="shared" si="15"/>
        <v>-1.7984454073882716E-2</v>
      </c>
      <c r="O30" s="8">
        <f t="shared" si="16"/>
        <v>6.1131689760029907E-3</v>
      </c>
    </row>
    <row r="31" spans="5:15">
      <c r="E31" s="6">
        <v>240</v>
      </c>
      <c r="F31" s="1">
        <v>23</v>
      </c>
      <c r="G31" s="7">
        <f t="shared" si="10"/>
        <v>296.14999999999998</v>
      </c>
      <c r="H31">
        <f t="shared" si="11"/>
        <v>296.21999999999997</v>
      </c>
      <c r="I31" s="7">
        <v>4.7249999999999996</v>
      </c>
      <c r="J31" s="6">
        <f t="shared" si="12"/>
        <v>2.1714154411764703E-4</v>
      </c>
      <c r="K31" s="7">
        <f t="shared" si="13"/>
        <v>0.27500000000000036</v>
      </c>
      <c r="L31" s="6">
        <f t="shared" si="14"/>
        <v>1266.4550264550282</v>
      </c>
      <c r="M31">
        <f>G29*(M17/(M17-(G29*LN(L29/L31))))</f>
        <v>296.1888392636472</v>
      </c>
      <c r="N31">
        <f t="shared" si="15"/>
        <v>3.1160736352774165E-2</v>
      </c>
      <c r="O31" s="8">
        <f t="shared" si="16"/>
        <v>1.0519457279310704E-2</v>
      </c>
    </row>
    <row r="32" spans="5:15">
      <c r="E32" s="6">
        <v>300</v>
      </c>
      <c r="F32" s="7">
        <v>25.1</v>
      </c>
      <c r="G32" s="7">
        <f t="shared" si="10"/>
        <v>298.25</v>
      </c>
      <c r="H32">
        <f t="shared" si="11"/>
        <v>298.24799999999999</v>
      </c>
      <c r="I32" s="7">
        <v>4.7460000000000004</v>
      </c>
      <c r="J32" s="6">
        <f t="shared" si="12"/>
        <v>2.1810661764705885E-4</v>
      </c>
      <c r="K32" s="7">
        <f t="shared" si="13"/>
        <v>0.25399999999999956</v>
      </c>
      <c r="L32" s="6">
        <f t="shared" si="14"/>
        <v>1164.568057311418</v>
      </c>
      <c r="M32">
        <f>G29*(M17/(M17-(G29*LN(L29/L32))))</f>
        <v>298.25000000000006</v>
      </c>
      <c r="N32">
        <f t="shared" si="15"/>
        <v>-2.0000000000663931E-3</v>
      </c>
      <c r="O32" s="8">
        <f t="shared" si="16"/>
        <v>6.7058287065341359E-4</v>
      </c>
    </row>
    <row r="33" spans="5:15">
      <c r="E33">
        <v>360</v>
      </c>
      <c r="F33" s="1">
        <v>27.2</v>
      </c>
      <c r="G33" s="1">
        <f t="shared" si="10"/>
        <v>300.34999999999997</v>
      </c>
      <c r="H33">
        <f t="shared" si="11"/>
        <v>300.27599999999995</v>
      </c>
      <c r="I33" s="1">
        <v>4.766</v>
      </c>
      <c r="J33">
        <f t="shared" si="12"/>
        <v>2.1902573529411764E-4</v>
      </c>
      <c r="K33" s="1">
        <f t="shared" si="13"/>
        <v>0.23399999999999999</v>
      </c>
      <c r="L33">
        <f t="shared" si="14"/>
        <v>1068.3676038606798</v>
      </c>
      <c r="M33">
        <f>G29*(M17/(M17-(G29*LN(L29/L33))))</f>
        <v>300.39895525506455</v>
      </c>
      <c r="N33">
        <f t="shared" si="15"/>
        <v>-0.12295525506459626</v>
      </c>
      <c r="O33" s="8">
        <f t="shared" si="16"/>
        <v>4.0947413401202989E-2</v>
      </c>
    </row>
    <row r="34" spans="5:15">
      <c r="E34">
        <v>420</v>
      </c>
      <c r="F34" s="1">
        <v>29.3</v>
      </c>
      <c r="G34" s="1">
        <f t="shared" si="10"/>
        <v>302.45</v>
      </c>
      <c r="H34">
        <f t="shared" si="11"/>
        <v>302.30399999999997</v>
      </c>
      <c r="I34" s="1">
        <v>4.7830000000000004</v>
      </c>
      <c r="J34">
        <f t="shared" si="12"/>
        <v>2.1980698529411766E-4</v>
      </c>
      <c r="K34" s="1">
        <f t="shared" si="13"/>
        <v>0.21699999999999964</v>
      </c>
      <c r="L34">
        <f t="shared" si="14"/>
        <v>987.22977210955298</v>
      </c>
      <c r="M34">
        <f>G29*(M17/(M17-(G29*LN(L29/L34))))</f>
        <v>302.39496516547689</v>
      </c>
      <c r="N34">
        <f t="shared" si="15"/>
        <v>-9.0965165476916354E-2</v>
      </c>
      <c r="O34" s="8">
        <f t="shared" si="16"/>
        <v>3.0090625819346208E-2</v>
      </c>
    </row>
    <row r="35" spans="5:15">
      <c r="E35">
        <v>480</v>
      </c>
      <c r="F35" s="1">
        <v>31.1</v>
      </c>
      <c r="G35" s="1">
        <f t="shared" si="10"/>
        <v>304.25</v>
      </c>
      <c r="H35">
        <f t="shared" si="11"/>
        <v>304.33199999999999</v>
      </c>
      <c r="I35" s="1">
        <v>4.8</v>
      </c>
      <c r="J35">
        <f t="shared" si="12"/>
        <v>2.2058823529411763E-4</v>
      </c>
      <c r="K35" s="1">
        <f t="shared" si="13"/>
        <v>0.20000000000000018</v>
      </c>
      <c r="L35">
        <f t="shared" si="14"/>
        <v>906.66666666666754</v>
      </c>
      <c r="M35">
        <f>G29*(M17/(M17-(G29*LN(L29/L35))))</f>
        <v>304.57614386462774</v>
      </c>
      <c r="N35">
        <f t="shared" si="15"/>
        <v>-0.24414386462774473</v>
      </c>
      <c r="O35" s="8">
        <f t="shared" si="16"/>
        <v>8.0222869966925833E-2</v>
      </c>
    </row>
    <row r="36" spans="5:15">
      <c r="O36" s="15" t="s">
        <v>32</v>
      </c>
    </row>
    <row r="38" spans="5:15">
      <c r="I38" s="28" t="s">
        <v>38</v>
      </c>
      <c r="J38" s="28"/>
      <c r="K38" s="28"/>
      <c r="L38" s="28"/>
      <c r="M38" s="28"/>
      <c r="N38" s="28"/>
    </row>
    <row r="39" spans="5:15">
      <c r="I39" s="3" t="s">
        <v>36</v>
      </c>
      <c r="J39" s="3" t="s">
        <v>1</v>
      </c>
      <c r="K39" s="3" t="s">
        <v>0</v>
      </c>
      <c r="L39" s="3" t="s">
        <v>35</v>
      </c>
      <c r="M39" s="3" t="s">
        <v>33</v>
      </c>
      <c r="N39" s="3" t="s">
        <v>34</v>
      </c>
    </row>
    <row r="40" spans="5:15">
      <c r="I40" s="17">
        <v>4.968</v>
      </c>
      <c r="J40" s="18">
        <f>I40/21760</f>
        <v>2.2830882352941178E-4</v>
      </c>
      <c r="K40" s="19">
        <f>5-I40</f>
        <v>3.2000000000000028E-2</v>
      </c>
      <c r="L40" s="18">
        <f>K40/J40</f>
        <v>140.16103059581332</v>
      </c>
      <c r="M40" s="16">
        <f>G29*(M17/(M17-(G29*LN(L29/L40))))</f>
        <v>361.81195116405269</v>
      </c>
      <c r="N40" s="16">
        <f>M40-273.15</f>
        <v>88.661951164052709</v>
      </c>
    </row>
  </sheetData>
  <mergeCells count="13">
    <mergeCell ref="F20:O20"/>
    <mergeCell ref="M11:O11"/>
    <mergeCell ref="P1:P11"/>
    <mergeCell ref="F13:O13"/>
    <mergeCell ref="F14:O14"/>
    <mergeCell ref="F16:O16"/>
    <mergeCell ref="F17:K17"/>
    <mergeCell ref="F18:K18"/>
    <mergeCell ref="F21:K21"/>
    <mergeCell ref="F22:K22"/>
    <mergeCell ref="F23:K23"/>
    <mergeCell ref="F25:O25"/>
    <mergeCell ref="I38:N38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tabSelected="1" topLeftCell="A105" workbookViewId="0">
      <selection activeCell="A119" sqref="A119"/>
    </sheetView>
  </sheetViews>
  <sheetFormatPr baseColWidth="10" defaultRowHeight="15" x14ac:dyDescent="0"/>
  <cols>
    <col min="4" max="4" width="15.5" customWidth="1"/>
    <col min="5" max="5" width="17" customWidth="1"/>
    <col min="6" max="6" width="19.6640625" customWidth="1"/>
    <col min="7" max="7" width="30.5" customWidth="1"/>
    <col min="8" max="8" width="14" customWidth="1"/>
    <col min="9" max="9" width="29" customWidth="1"/>
    <col min="10" max="10" width="15.33203125" customWidth="1"/>
    <col min="12" max="12" width="15.5" customWidth="1"/>
    <col min="13" max="13" width="18.33203125" customWidth="1"/>
    <col min="14" max="14" width="24.33203125" customWidth="1"/>
    <col min="15" max="15" width="25" customWidth="1"/>
    <col min="16" max="16" width="3.33203125" customWidth="1"/>
    <col min="17" max="17" width="21" customWidth="1"/>
  </cols>
  <sheetData>
    <row r="1" spans="1:10" ht="15" customHeight="1">
      <c r="A1" s="3" t="s">
        <v>8</v>
      </c>
      <c r="B1" s="3" t="s">
        <v>4</v>
      </c>
      <c r="C1" s="3" t="s">
        <v>5</v>
      </c>
      <c r="D1" s="3" t="s">
        <v>9</v>
      </c>
      <c r="E1" s="3" t="s">
        <v>10</v>
      </c>
      <c r="F1" s="3" t="s">
        <v>11</v>
      </c>
      <c r="G1" s="3" t="s">
        <v>2</v>
      </c>
      <c r="H1" s="3" t="s">
        <v>1</v>
      </c>
      <c r="I1" s="3" t="s">
        <v>0</v>
      </c>
      <c r="J1" s="3" t="s">
        <v>3</v>
      </c>
    </row>
    <row r="2" spans="1:10">
      <c r="A2">
        <v>0</v>
      </c>
      <c r="B2" s="23">
        <v>30</v>
      </c>
      <c r="C2" s="1">
        <f>273.15+B2</f>
        <v>303.14999999999998</v>
      </c>
      <c r="D2" s="1">
        <f>(0.0327*A2)+300.37</f>
        <v>300.37</v>
      </c>
      <c r="E2" s="1">
        <f>C2-D2</f>
        <v>2.7799999999999727</v>
      </c>
      <c r="F2" s="1">
        <f>ABS(E2/D2)*100</f>
        <v>0.92552518560441221</v>
      </c>
      <c r="G2" s="1">
        <v>4.7720000000000002</v>
      </c>
      <c r="H2">
        <f>G2/21803</f>
        <v>2.1886896298674494E-4</v>
      </c>
      <c r="I2" s="1">
        <f>5-G2</f>
        <v>0.22799999999999976</v>
      </c>
      <c r="J2">
        <f>I2/H2</f>
        <v>1041.7191953059503</v>
      </c>
    </row>
    <row r="3" spans="1:10">
      <c r="A3">
        <v>60</v>
      </c>
      <c r="B3" s="23">
        <v>31</v>
      </c>
      <c r="C3" s="1">
        <f t="shared" ref="C3:C19" si="0">273.15+B3</f>
        <v>304.14999999999998</v>
      </c>
      <c r="D3" s="1">
        <f t="shared" ref="D3:D19" si="1">(0.0327*A3)+300.37</f>
        <v>302.33199999999999</v>
      </c>
      <c r="E3" s="1">
        <f t="shared" ref="E3:E18" si="2">C3-D3</f>
        <v>1.8179999999999836</v>
      </c>
      <c r="F3" s="1">
        <f t="shared" ref="F3:F19" si="3">ABS(E3/D3)*100</f>
        <v>0.60132569493139454</v>
      </c>
      <c r="G3" s="1">
        <v>4.7789999999999999</v>
      </c>
      <c r="H3">
        <f t="shared" ref="H3:H19" si="4">G3/21803</f>
        <v>2.1919001972205658E-4</v>
      </c>
      <c r="I3" s="1">
        <f t="shared" ref="I3:I19" si="5">5-G3</f>
        <v>0.22100000000000009</v>
      </c>
      <c r="J3">
        <f t="shared" ref="J3:J19" si="6">I3/H3</f>
        <v>1008.2575852688851</v>
      </c>
    </row>
    <row r="4" spans="1:10">
      <c r="A4" s="6">
        <v>120</v>
      </c>
      <c r="B4" s="24">
        <v>31.4</v>
      </c>
      <c r="C4" s="7">
        <f t="shared" si="0"/>
        <v>304.54999999999995</v>
      </c>
      <c r="D4" s="7">
        <f t="shared" si="1"/>
        <v>304.29399999999998</v>
      </c>
      <c r="E4" s="7">
        <f t="shared" si="2"/>
        <v>0.25599999999997181</v>
      </c>
      <c r="F4" s="7">
        <f t="shared" si="3"/>
        <v>8.4129164557951136E-2</v>
      </c>
      <c r="G4" s="7">
        <v>4.782</v>
      </c>
      <c r="H4">
        <f t="shared" si="4"/>
        <v>2.1932761546576159E-4</v>
      </c>
      <c r="I4" s="7">
        <f t="shared" si="5"/>
        <v>0.21799999999999997</v>
      </c>
      <c r="J4" s="6">
        <f t="shared" si="6"/>
        <v>993.94688414889151</v>
      </c>
    </row>
    <row r="5" spans="1:10">
      <c r="A5" s="6">
        <v>180</v>
      </c>
      <c r="B5" s="24">
        <v>33</v>
      </c>
      <c r="C5" s="7">
        <f t="shared" si="0"/>
        <v>306.14999999999998</v>
      </c>
      <c r="D5" s="7">
        <f t="shared" si="1"/>
        <v>306.25600000000003</v>
      </c>
      <c r="E5" s="7">
        <f t="shared" si="2"/>
        <v>-0.10600000000005139</v>
      </c>
      <c r="F5" s="7">
        <f t="shared" si="3"/>
        <v>3.4611566793810201E-2</v>
      </c>
      <c r="G5" s="7">
        <v>4.7889999999999997</v>
      </c>
      <c r="H5">
        <f t="shared" si="4"/>
        <v>2.1964867220107323E-4</v>
      </c>
      <c r="I5" s="7">
        <f t="shared" si="5"/>
        <v>0.2110000000000003</v>
      </c>
      <c r="J5" s="6">
        <f t="shared" si="6"/>
        <v>960.62497389851887</v>
      </c>
    </row>
    <row r="6" spans="1:10">
      <c r="A6" s="6">
        <v>240</v>
      </c>
      <c r="B6" s="24">
        <v>35</v>
      </c>
      <c r="C6" s="7">
        <f t="shared" si="0"/>
        <v>308.14999999999998</v>
      </c>
      <c r="D6" s="7">
        <f t="shared" si="1"/>
        <v>308.21800000000002</v>
      </c>
      <c r="E6" s="7">
        <f t="shared" si="2"/>
        <v>-6.8000000000040473E-2</v>
      </c>
      <c r="F6" s="7">
        <f t="shared" si="3"/>
        <v>2.2062306549273721E-2</v>
      </c>
      <c r="G6" s="7">
        <v>4.8040000000000003</v>
      </c>
      <c r="H6">
        <f t="shared" si="4"/>
        <v>2.2033665091959824E-4</v>
      </c>
      <c r="I6" s="7">
        <f t="shared" si="5"/>
        <v>0.19599999999999973</v>
      </c>
      <c r="J6" s="6">
        <f t="shared" si="6"/>
        <v>889.54787676935757</v>
      </c>
    </row>
    <row r="7" spans="1:10">
      <c r="A7" s="5">
        <v>300</v>
      </c>
      <c r="B7" s="25">
        <v>37</v>
      </c>
      <c r="C7" s="4">
        <f t="shared" si="0"/>
        <v>310.14999999999998</v>
      </c>
      <c r="D7" s="4">
        <f t="shared" si="1"/>
        <v>310.18</v>
      </c>
      <c r="E7" s="4">
        <f t="shared" si="2"/>
        <v>-3.0000000000029559E-2</v>
      </c>
      <c r="F7" s="4">
        <f t="shared" si="3"/>
        <v>9.6718034689630399E-3</v>
      </c>
      <c r="G7" s="4">
        <v>4.8170000000000002</v>
      </c>
      <c r="H7">
        <f t="shared" si="4"/>
        <v>2.2093289914231986E-4</v>
      </c>
      <c r="I7" s="4">
        <f t="shared" si="5"/>
        <v>0.18299999999999983</v>
      </c>
      <c r="J7" s="5">
        <f t="shared" si="6"/>
        <v>828.30579198671296</v>
      </c>
    </row>
    <row r="8" spans="1:10">
      <c r="A8">
        <v>360</v>
      </c>
      <c r="B8" s="23">
        <v>38.799999999999997</v>
      </c>
      <c r="C8" s="1">
        <f t="shared" si="0"/>
        <v>311.95</v>
      </c>
      <c r="D8" s="1">
        <f t="shared" si="1"/>
        <v>312.142</v>
      </c>
      <c r="E8" s="1">
        <f t="shared" si="2"/>
        <v>-0.19200000000000728</v>
      </c>
      <c r="F8" s="1">
        <f t="shared" si="3"/>
        <v>6.151046639029905E-2</v>
      </c>
      <c r="G8" s="1">
        <v>4.83</v>
      </c>
      <c r="H8">
        <f t="shared" si="4"/>
        <v>2.2152914736504152E-4</v>
      </c>
      <c r="I8" s="1">
        <f t="shared" si="5"/>
        <v>0.16999999999999993</v>
      </c>
      <c r="J8">
        <f t="shared" si="6"/>
        <v>767.39337474120043</v>
      </c>
    </row>
    <row r="9" spans="1:10">
      <c r="A9">
        <v>420</v>
      </c>
      <c r="B9" s="23">
        <v>40.5</v>
      </c>
      <c r="C9" s="1">
        <f t="shared" si="0"/>
        <v>313.64999999999998</v>
      </c>
      <c r="D9" s="1">
        <f t="shared" si="1"/>
        <v>314.10399999999998</v>
      </c>
      <c r="E9" s="1">
        <f t="shared" si="2"/>
        <v>-0.45400000000000773</v>
      </c>
      <c r="F9" s="1">
        <f t="shared" si="3"/>
        <v>0.14453811476453907</v>
      </c>
      <c r="G9" s="1">
        <v>4.8410000000000002</v>
      </c>
      <c r="H9">
        <f t="shared" si="4"/>
        <v>2.2203366509195984E-4</v>
      </c>
      <c r="I9" s="1">
        <f t="shared" si="5"/>
        <v>0.15899999999999981</v>
      </c>
      <c r="J9">
        <f t="shared" si="6"/>
        <v>716.10762239206679</v>
      </c>
    </row>
    <row r="10" spans="1:10">
      <c r="A10">
        <v>480</v>
      </c>
      <c r="B10" s="23">
        <v>43</v>
      </c>
      <c r="C10" s="1">
        <f t="shared" si="0"/>
        <v>316.14999999999998</v>
      </c>
      <c r="D10" s="1">
        <f t="shared" si="1"/>
        <v>316.06600000000003</v>
      </c>
      <c r="E10" s="1">
        <f t="shared" si="2"/>
        <v>8.399999999994634E-2</v>
      </c>
      <c r="F10" s="1">
        <f t="shared" si="3"/>
        <v>2.6576727645474786E-2</v>
      </c>
      <c r="G10" s="1">
        <v>4.8520000000000003</v>
      </c>
      <c r="H10">
        <f t="shared" si="4"/>
        <v>2.2253818281887816E-4</v>
      </c>
      <c r="I10" s="1">
        <f t="shared" si="5"/>
        <v>0.14799999999999969</v>
      </c>
      <c r="J10">
        <f t="shared" si="6"/>
        <v>665.05441055234803</v>
      </c>
    </row>
    <row r="11" spans="1:10">
      <c r="A11">
        <v>540</v>
      </c>
      <c r="B11" s="23">
        <v>45</v>
      </c>
      <c r="C11" s="1">
        <f t="shared" si="0"/>
        <v>318.14999999999998</v>
      </c>
      <c r="D11" s="1">
        <f t="shared" si="1"/>
        <v>318.02800000000002</v>
      </c>
      <c r="E11" s="1">
        <f t="shared" si="2"/>
        <v>0.12199999999995725</v>
      </c>
      <c r="F11" s="1">
        <f t="shared" si="3"/>
        <v>3.8361402140678569E-2</v>
      </c>
      <c r="G11" s="1">
        <v>4.8609999999999998</v>
      </c>
      <c r="H11">
        <f t="shared" si="4"/>
        <v>2.229509700499931E-4</v>
      </c>
      <c r="I11" s="1">
        <f t="shared" si="5"/>
        <v>0.13900000000000023</v>
      </c>
      <c r="J11">
        <f t="shared" si="6"/>
        <v>623.45546183912882</v>
      </c>
    </row>
    <row r="12" spans="1:10">
      <c r="A12">
        <v>600</v>
      </c>
      <c r="B12" s="23">
        <v>47</v>
      </c>
      <c r="C12" s="1">
        <f t="shared" si="0"/>
        <v>320.14999999999998</v>
      </c>
      <c r="D12" s="1">
        <f t="shared" si="1"/>
        <v>319.99</v>
      </c>
      <c r="E12" s="1">
        <f t="shared" si="2"/>
        <v>0.15999999999996817</v>
      </c>
      <c r="F12" s="1">
        <f t="shared" si="3"/>
        <v>5.0001562548819697E-2</v>
      </c>
      <c r="G12" s="1">
        <v>4.8710000000000004</v>
      </c>
      <c r="H12">
        <f t="shared" si="4"/>
        <v>2.234096225290098E-4</v>
      </c>
      <c r="I12" s="1">
        <f t="shared" si="5"/>
        <v>0.12899999999999956</v>
      </c>
      <c r="J12">
        <f t="shared" si="6"/>
        <v>577.4146992404003</v>
      </c>
    </row>
    <row r="13" spans="1:10">
      <c r="A13">
        <v>660</v>
      </c>
      <c r="B13" s="23">
        <v>49</v>
      </c>
      <c r="C13" s="1">
        <f t="shared" si="0"/>
        <v>322.14999999999998</v>
      </c>
      <c r="D13" s="1">
        <f t="shared" si="1"/>
        <v>321.952</v>
      </c>
      <c r="E13" s="1">
        <f t="shared" si="2"/>
        <v>0.19799999999997908</v>
      </c>
      <c r="F13" s="1">
        <f t="shared" si="3"/>
        <v>6.149985090944584E-2</v>
      </c>
      <c r="G13" s="1">
        <v>4.8789999999999996</v>
      </c>
      <c r="H13">
        <f t="shared" si="4"/>
        <v>2.2377654451222306E-4</v>
      </c>
      <c r="I13" s="1">
        <f t="shared" si="5"/>
        <v>0.12100000000000044</v>
      </c>
      <c r="J13">
        <f t="shared" si="6"/>
        <v>540.71797499487798</v>
      </c>
    </row>
    <row r="14" spans="1:10">
      <c r="A14">
        <v>720</v>
      </c>
      <c r="B14" s="23">
        <v>51</v>
      </c>
      <c r="C14" s="1">
        <f t="shared" si="0"/>
        <v>324.14999999999998</v>
      </c>
      <c r="D14" s="1">
        <f t="shared" si="1"/>
        <v>323.91399999999999</v>
      </c>
      <c r="E14" s="1">
        <f t="shared" si="2"/>
        <v>0.23599999999999</v>
      </c>
      <c r="F14" s="1">
        <f t="shared" si="3"/>
        <v>7.2858845249044499E-2</v>
      </c>
      <c r="G14" s="1">
        <v>4.8860000000000001</v>
      </c>
      <c r="H14">
        <f t="shared" si="4"/>
        <v>2.2409760124753476E-4</v>
      </c>
      <c r="I14" s="1">
        <f t="shared" si="5"/>
        <v>0.11399999999999988</v>
      </c>
      <c r="J14">
        <f t="shared" si="6"/>
        <v>508.70691772410913</v>
      </c>
    </row>
    <row r="15" spans="1:10">
      <c r="A15">
        <v>780</v>
      </c>
      <c r="B15" s="23">
        <v>53</v>
      </c>
      <c r="C15" s="1">
        <f t="shared" si="0"/>
        <v>326.14999999999998</v>
      </c>
      <c r="D15" s="1">
        <f t="shared" si="1"/>
        <v>325.87599999999998</v>
      </c>
      <c r="E15" s="1">
        <f t="shared" si="2"/>
        <v>0.27400000000000091</v>
      </c>
      <c r="F15" s="1">
        <f t="shared" si="3"/>
        <v>8.4081061508058566E-2</v>
      </c>
      <c r="G15" s="1">
        <v>4.8920000000000003</v>
      </c>
      <c r="H15">
        <f t="shared" si="4"/>
        <v>2.2437279273494474E-4</v>
      </c>
      <c r="I15" s="1">
        <f t="shared" si="5"/>
        <v>0.10799999999999965</v>
      </c>
      <c r="J15">
        <f t="shared" si="6"/>
        <v>481.34178250204258</v>
      </c>
    </row>
    <row r="16" spans="1:10">
      <c r="A16">
        <v>840</v>
      </c>
      <c r="B16" s="23">
        <v>55</v>
      </c>
      <c r="C16" s="1">
        <f t="shared" si="0"/>
        <v>328.15</v>
      </c>
      <c r="D16" s="1">
        <f t="shared" si="1"/>
        <v>327.83800000000002</v>
      </c>
      <c r="E16" s="1">
        <f t="shared" si="2"/>
        <v>0.31199999999995498</v>
      </c>
      <c r="F16" s="1">
        <f t="shared" si="3"/>
        <v>9.5168955398689276E-2</v>
      </c>
      <c r="G16" s="1">
        <v>4.9000000000000004</v>
      </c>
      <c r="H16">
        <f t="shared" si="4"/>
        <v>2.2473971471815806E-4</v>
      </c>
      <c r="I16" s="1">
        <f t="shared" si="5"/>
        <v>9.9999999999999645E-2</v>
      </c>
      <c r="J16">
        <f t="shared" si="6"/>
        <v>444.95918367346781</v>
      </c>
    </row>
    <row r="17" spans="1:10">
      <c r="A17" s="5">
        <v>900</v>
      </c>
      <c r="B17" s="25">
        <v>56.8</v>
      </c>
      <c r="C17" s="4">
        <f t="shared" si="0"/>
        <v>329.95</v>
      </c>
      <c r="D17" s="4">
        <f t="shared" si="1"/>
        <v>329.8</v>
      </c>
      <c r="E17" s="4">
        <f t="shared" si="2"/>
        <v>0.14999999999997726</v>
      </c>
      <c r="F17" s="4">
        <f t="shared" si="3"/>
        <v>4.5482110369914272E-2</v>
      </c>
      <c r="G17" s="4">
        <v>4.9059999999999997</v>
      </c>
      <c r="H17">
        <f t="shared" si="4"/>
        <v>2.2501490620556802E-4</v>
      </c>
      <c r="I17" s="4">
        <f t="shared" si="5"/>
        <v>9.4000000000000306E-2</v>
      </c>
      <c r="J17" s="5">
        <f t="shared" si="6"/>
        <v>417.75010191602257</v>
      </c>
    </row>
    <row r="18" spans="1:10">
      <c r="A18">
        <v>960</v>
      </c>
      <c r="B18" s="23">
        <v>58.4</v>
      </c>
      <c r="C18" s="1">
        <f t="shared" si="0"/>
        <v>331.54999999999995</v>
      </c>
      <c r="D18" s="1">
        <f t="shared" si="1"/>
        <v>331.762</v>
      </c>
      <c r="E18" s="1">
        <f t="shared" si="2"/>
        <v>-0.21200000000004593</v>
      </c>
      <c r="F18" s="1">
        <f t="shared" si="3"/>
        <v>6.390123040011994E-2</v>
      </c>
      <c r="G18" s="1">
        <v>4.9089999999999998</v>
      </c>
      <c r="H18">
        <f t="shared" si="4"/>
        <v>2.2515250194927303E-4</v>
      </c>
      <c r="I18" s="1">
        <f t="shared" si="5"/>
        <v>9.1000000000000192E-2</v>
      </c>
      <c r="J18">
        <f t="shared" si="6"/>
        <v>404.17050315746673</v>
      </c>
    </row>
    <row r="19" spans="1:10">
      <c r="A19">
        <v>1020</v>
      </c>
      <c r="B19" s="23">
        <v>60.2</v>
      </c>
      <c r="C19" s="1">
        <f t="shared" si="0"/>
        <v>333.34999999999997</v>
      </c>
      <c r="D19" s="1">
        <f t="shared" si="1"/>
        <v>333.72399999999999</v>
      </c>
      <c r="E19" s="1">
        <f>C19-D19</f>
        <v>-0.37400000000002365</v>
      </c>
      <c r="F19" s="1">
        <f t="shared" si="3"/>
        <v>0.11206865553571924</v>
      </c>
      <c r="G19" s="1">
        <v>4.915</v>
      </c>
      <c r="H19">
        <f t="shared" si="4"/>
        <v>2.2542769343668302E-4</v>
      </c>
      <c r="I19" s="1">
        <f t="shared" si="5"/>
        <v>8.4999999999999964E-2</v>
      </c>
      <c r="J19">
        <f t="shared" si="6"/>
        <v>377.06103763987778</v>
      </c>
    </row>
    <row r="20" spans="1:10">
      <c r="B20" s="1"/>
      <c r="C20" s="1"/>
      <c r="E20" s="1"/>
      <c r="F20" s="1"/>
      <c r="G20" s="1"/>
      <c r="I20" s="1"/>
    </row>
    <row r="21" spans="1:10">
      <c r="F21" s="3" t="s">
        <v>40</v>
      </c>
    </row>
    <row r="23" spans="1:10">
      <c r="A23" s="31" t="s">
        <v>17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>
      <c r="G25" s="12" t="s">
        <v>19</v>
      </c>
      <c r="H25" s="11" t="s">
        <v>21</v>
      </c>
    </row>
    <row r="26" spans="1:10">
      <c r="A26" s="28" t="s">
        <v>23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>
      <c r="A27" s="27" t="s">
        <v>26</v>
      </c>
      <c r="B27" s="27"/>
      <c r="C27" s="27"/>
      <c r="D27" s="27"/>
      <c r="E27" s="27"/>
      <c r="F27" s="27"/>
      <c r="G27" s="13" t="s">
        <v>20</v>
      </c>
      <c r="H27">
        <f>(1/((1/C7)-(1/C17)))*LN(J7/J17)</f>
        <v>3537.753251615411</v>
      </c>
      <c r="I27" s="26" t="s">
        <v>42</v>
      </c>
      <c r="J27" s="2"/>
    </row>
    <row r="28" spans="1:10">
      <c r="A28" s="27" t="s">
        <v>25</v>
      </c>
      <c r="B28" s="27"/>
      <c r="C28" s="27"/>
      <c r="D28" s="27"/>
      <c r="E28" s="27"/>
      <c r="F28" s="27"/>
    </row>
    <row r="30" spans="1:10">
      <c r="A30" s="28" t="s">
        <v>24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0">
      <c r="A31" s="27" t="s">
        <v>28</v>
      </c>
      <c r="B31" s="27"/>
      <c r="C31" s="27"/>
      <c r="D31" s="27"/>
      <c r="E31" s="27"/>
      <c r="F31" s="27"/>
      <c r="G31" s="13" t="s">
        <v>43</v>
      </c>
      <c r="H31">
        <f>C7*(H27/(H27-(C7*LN(J7/J17))))</f>
        <v>329.95</v>
      </c>
      <c r="I31" s="2" t="s">
        <v>30</v>
      </c>
    </row>
    <row r="32" spans="1:10">
      <c r="A32" s="27" t="s">
        <v>27</v>
      </c>
      <c r="B32" s="27"/>
      <c r="C32" s="27"/>
      <c r="D32" s="27"/>
      <c r="E32" s="27"/>
      <c r="F32" s="27"/>
    </row>
    <row r="33" spans="1:12">
      <c r="A33" s="27" t="s">
        <v>25</v>
      </c>
      <c r="B33" s="27"/>
      <c r="C33" s="27"/>
      <c r="D33" s="27"/>
      <c r="E33" s="27"/>
      <c r="F33" s="27"/>
    </row>
    <row r="35" spans="1:12">
      <c r="A35" s="28" t="s">
        <v>41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1:12">
      <c r="A36" s="3" t="s">
        <v>8</v>
      </c>
      <c r="B36" s="3" t="s">
        <v>4</v>
      </c>
      <c r="C36" s="3" t="s">
        <v>5</v>
      </c>
      <c r="D36" s="3" t="s">
        <v>9</v>
      </c>
      <c r="E36" s="3" t="s">
        <v>2</v>
      </c>
      <c r="F36" s="3" t="s">
        <v>1</v>
      </c>
      <c r="G36" s="3" t="s">
        <v>0</v>
      </c>
      <c r="H36" s="3" t="s">
        <v>3</v>
      </c>
      <c r="I36" s="3" t="s">
        <v>39</v>
      </c>
      <c r="J36" s="3" t="s">
        <v>31</v>
      </c>
      <c r="K36" s="3" t="s">
        <v>37</v>
      </c>
    </row>
    <row r="37" spans="1:12">
      <c r="A37">
        <v>0</v>
      </c>
      <c r="B37" s="23">
        <v>30</v>
      </c>
      <c r="C37" s="1">
        <f>273.15+B37</f>
        <v>303.14999999999998</v>
      </c>
      <c r="D37" s="1">
        <f>(0.0327*A37)+300.37</f>
        <v>300.37</v>
      </c>
      <c r="E37" s="1">
        <v>4.7720000000000002</v>
      </c>
      <c r="F37">
        <f>E37/21803</f>
        <v>2.1886896298674494E-4</v>
      </c>
      <c r="G37" s="1">
        <f>5-E37</f>
        <v>0.22799999999999976</v>
      </c>
      <c r="H37">
        <f>G37/F37</f>
        <v>1041.7191953059503</v>
      </c>
      <c r="I37">
        <f>C42*(H27/(H27-(C42*LN(H42/H37))))</f>
        <v>304.03952830929114</v>
      </c>
      <c r="J37">
        <f t="shared" ref="J37:J45" si="7">D37-I37</f>
        <v>-3.6695283092911382</v>
      </c>
      <c r="K37" s="8">
        <f t="shared" ref="K37:K45" si="8">ABS(J37/D37)*100</f>
        <v>1.2216693775314238</v>
      </c>
    </row>
    <row r="38" spans="1:12">
      <c r="A38">
        <v>60</v>
      </c>
      <c r="B38" s="23">
        <v>31</v>
      </c>
      <c r="C38" s="1">
        <f t="shared" ref="C38:C54" si="9">273.15+B38</f>
        <v>304.14999999999998</v>
      </c>
      <c r="D38" s="1">
        <f t="shared" ref="D38:D54" si="10">(0.0327*A38)+300.37</f>
        <v>302.33199999999999</v>
      </c>
      <c r="E38" s="1">
        <v>4.7789999999999999</v>
      </c>
      <c r="F38">
        <f t="shared" ref="F38:F54" si="11">E38/21803</f>
        <v>2.1919001972205658E-4</v>
      </c>
      <c r="G38" s="1">
        <f t="shared" ref="G38:G54" si="12">5-E38</f>
        <v>0.22100000000000009</v>
      </c>
      <c r="H38">
        <f t="shared" ref="H38:H54" si="13">G38/F38</f>
        <v>1008.2575852688851</v>
      </c>
      <c r="I38">
        <f>C42*(H27/(H27-(C42*LN(H42/H38))))</f>
        <v>304.89502693185614</v>
      </c>
      <c r="J38">
        <f t="shared" si="7"/>
        <v>-2.5630269318561432</v>
      </c>
      <c r="K38" s="8">
        <f t="shared" si="8"/>
        <v>0.84775244825428442</v>
      </c>
    </row>
    <row r="39" spans="1:12">
      <c r="A39" s="6">
        <v>120</v>
      </c>
      <c r="B39" s="23">
        <v>31.4</v>
      </c>
      <c r="C39" s="7">
        <f t="shared" si="9"/>
        <v>304.54999999999995</v>
      </c>
      <c r="D39" s="1">
        <f t="shared" si="10"/>
        <v>304.29399999999998</v>
      </c>
      <c r="E39" s="1">
        <v>4.782</v>
      </c>
      <c r="F39">
        <f t="shared" si="11"/>
        <v>2.1932761546576159E-4</v>
      </c>
      <c r="G39" s="7">
        <f t="shared" si="12"/>
        <v>0.21799999999999997</v>
      </c>
      <c r="H39" s="6">
        <f t="shared" si="13"/>
        <v>993.94688414889151</v>
      </c>
      <c r="I39">
        <f>C42*(H27/(H27-(C42*LN(H42/H39))))</f>
        <v>305.2711226614133</v>
      </c>
      <c r="J39">
        <f t="shared" si="7"/>
        <v>-0.97712266141331838</v>
      </c>
      <c r="K39" s="8">
        <f t="shared" si="8"/>
        <v>0.32111137959122377</v>
      </c>
    </row>
    <row r="40" spans="1:12">
      <c r="A40" s="6">
        <v>180</v>
      </c>
      <c r="B40" s="23">
        <v>33</v>
      </c>
      <c r="C40" s="7">
        <f t="shared" si="9"/>
        <v>306.14999999999998</v>
      </c>
      <c r="D40" s="1">
        <f t="shared" si="10"/>
        <v>306.25600000000003</v>
      </c>
      <c r="E40" s="1">
        <v>4.7889999999999997</v>
      </c>
      <c r="F40">
        <f t="shared" si="11"/>
        <v>2.1964867220107323E-4</v>
      </c>
      <c r="G40" s="7">
        <f t="shared" si="12"/>
        <v>0.2110000000000003</v>
      </c>
      <c r="H40" s="6">
        <f t="shared" si="13"/>
        <v>960.62497389851887</v>
      </c>
      <c r="I40">
        <f>C42*(H27/(H27-(C42*LN(H42/H40))))</f>
        <v>306.17201730563079</v>
      </c>
      <c r="J40">
        <f t="shared" si="7"/>
        <v>8.3982694369240107E-2</v>
      </c>
      <c r="K40" s="8">
        <f t="shared" si="8"/>
        <v>2.7422383355506539E-2</v>
      </c>
    </row>
    <row r="41" spans="1:12">
      <c r="A41" s="6">
        <v>240</v>
      </c>
      <c r="B41" s="23">
        <v>35</v>
      </c>
      <c r="C41" s="7">
        <f t="shared" si="9"/>
        <v>308.14999999999998</v>
      </c>
      <c r="D41" s="1">
        <f t="shared" si="10"/>
        <v>308.21800000000002</v>
      </c>
      <c r="E41" s="1">
        <v>4.8040000000000003</v>
      </c>
      <c r="F41">
        <f t="shared" si="11"/>
        <v>2.2033665091959824E-4</v>
      </c>
      <c r="G41" s="7">
        <f t="shared" si="12"/>
        <v>0.19599999999999973</v>
      </c>
      <c r="H41" s="6">
        <f t="shared" si="13"/>
        <v>889.54787676935757</v>
      </c>
      <c r="I41">
        <f>C42*(H27/(H27-(C42*LN(H42/H41))))</f>
        <v>308.22253491492336</v>
      </c>
      <c r="J41">
        <f t="shared" si="7"/>
        <v>-4.5349149233402386E-3</v>
      </c>
      <c r="K41" s="8">
        <f t="shared" si="8"/>
        <v>1.4713335766698369E-3</v>
      </c>
    </row>
    <row r="42" spans="1:12">
      <c r="A42" s="6">
        <v>300</v>
      </c>
      <c r="B42" s="23">
        <v>37</v>
      </c>
      <c r="C42" s="7">
        <f t="shared" si="9"/>
        <v>310.14999999999998</v>
      </c>
      <c r="D42" s="1">
        <f t="shared" si="10"/>
        <v>310.18</v>
      </c>
      <c r="E42" s="1">
        <v>4.8170000000000002</v>
      </c>
      <c r="F42">
        <f t="shared" si="11"/>
        <v>2.2093289914231986E-4</v>
      </c>
      <c r="G42" s="7">
        <f t="shared" si="12"/>
        <v>0.18299999999999983</v>
      </c>
      <c r="H42" s="6">
        <f t="shared" si="13"/>
        <v>828.30579198671296</v>
      </c>
      <c r="I42">
        <f>C42*(H27/(H27-(C42*LN(H42/H42))))</f>
        <v>310.14999999999998</v>
      </c>
      <c r="J42">
        <f t="shared" si="7"/>
        <v>3.0000000000029559E-2</v>
      </c>
      <c r="K42" s="8">
        <f t="shared" si="8"/>
        <v>9.6718034689630399E-3</v>
      </c>
      <c r="L42" s="6"/>
    </row>
    <row r="43" spans="1:12">
      <c r="A43">
        <v>360</v>
      </c>
      <c r="B43" s="23">
        <v>38.799999999999997</v>
      </c>
      <c r="C43" s="1">
        <f t="shared" si="9"/>
        <v>311.95</v>
      </c>
      <c r="D43" s="1">
        <f t="shared" si="10"/>
        <v>312.142</v>
      </c>
      <c r="E43" s="1">
        <v>4.83</v>
      </c>
      <c r="F43">
        <f t="shared" si="11"/>
        <v>2.2152914736504152E-4</v>
      </c>
      <c r="G43" s="1">
        <f t="shared" si="12"/>
        <v>0.16999999999999993</v>
      </c>
      <c r="H43">
        <f t="shared" si="13"/>
        <v>767.39337474120043</v>
      </c>
      <c r="I43">
        <f>C42*(H27/(H27-(C42*LN(H42/H43))))</f>
        <v>312.24088384005665</v>
      </c>
      <c r="J43">
        <f t="shared" si="7"/>
        <v>-9.8883840056657846E-2</v>
      </c>
      <c r="K43" s="8">
        <f t="shared" si="8"/>
        <v>3.1679120418481928E-2</v>
      </c>
    </row>
    <row r="44" spans="1:12">
      <c r="A44">
        <v>420</v>
      </c>
      <c r="B44" s="23">
        <v>40.5</v>
      </c>
      <c r="C44" s="1">
        <f t="shared" si="9"/>
        <v>313.64999999999998</v>
      </c>
      <c r="D44" s="1">
        <f t="shared" si="10"/>
        <v>314.10399999999998</v>
      </c>
      <c r="E44" s="1">
        <v>4.8410000000000002</v>
      </c>
      <c r="F44">
        <f t="shared" si="11"/>
        <v>2.2203366509195984E-4</v>
      </c>
      <c r="G44" s="1">
        <f t="shared" si="12"/>
        <v>0.15899999999999981</v>
      </c>
      <c r="H44">
        <f t="shared" si="13"/>
        <v>716.10762239206679</v>
      </c>
      <c r="I44">
        <f>C42*(H27/(H27-(C42*LN(H42/H44))))</f>
        <v>314.15877257279868</v>
      </c>
      <c r="J44">
        <f t="shared" si="7"/>
        <v>-5.4772572798697183E-2</v>
      </c>
      <c r="K44" s="8">
        <f t="shared" si="8"/>
        <v>1.7437718971645439E-2</v>
      </c>
    </row>
    <row r="45" spans="1:12">
      <c r="A45">
        <v>480</v>
      </c>
      <c r="B45" s="23">
        <v>43</v>
      </c>
      <c r="C45" s="1">
        <f t="shared" si="9"/>
        <v>316.14999999999998</v>
      </c>
      <c r="D45" s="1">
        <f t="shared" si="10"/>
        <v>316.06600000000003</v>
      </c>
      <c r="E45" s="1">
        <v>4.8520000000000003</v>
      </c>
      <c r="F45">
        <f t="shared" si="11"/>
        <v>2.2253818281887816E-4</v>
      </c>
      <c r="G45" s="1">
        <f t="shared" si="12"/>
        <v>0.14799999999999969</v>
      </c>
      <c r="H45">
        <f t="shared" si="13"/>
        <v>665.05441055234803</v>
      </c>
      <c r="I45">
        <f>C42*(H27/(H27-(C42*LN(H42/H45))))</f>
        <v>316.23578460739952</v>
      </c>
      <c r="J45">
        <f t="shared" si="7"/>
        <v>-0.16978460739949242</v>
      </c>
      <c r="K45" s="8">
        <f t="shared" si="8"/>
        <v>5.3718086538726853E-2</v>
      </c>
    </row>
    <row r="46" spans="1:12">
      <c r="A46">
        <v>540</v>
      </c>
      <c r="B46" s="23">
        <v>45</v>
      </c>
      <c r="C46" s="1">
        <f t="shared" si="9"/>
        <v>318.14999999999998</v>
      </c>
      <c r="D46" s="1">
        <f t="shared" si="10"/>
        <v>318.02800000000002</v>
      </c>
      <c r="E46" s="1">
        <v>4.8609999999999998</v>
      </c>
      <c r="F46">
        <f t="shared" si="11"/>
        <v>2.229509700499931E-4</v>
      </c>
      <c r="G46" s="1">
        <f t="shared" si="12"/>
        <v>0.13900000000000023</v>
      </c>
      <c r="H46">
        <f t="shared" si="13"/>
        <v>623.45546183912882</v>
      </c>
      <c r="I46">
        <f>C42*(H27/(H27-(C42*LN(H42/H46))))</f>
        <v>318.0722587689051</v>
      </c>
      <c r="J46">
        <f t="shared" ref="J46:J54" si="14">D46-I46</f>
        <v>-4.425876890508107E-2</v>
      </c>
      <c r="K46" s="8">
        <f t="shared" ref="K46:K54" si="15">ABS(J46/D46)*100</f>
        <v>1.3916626493604671E-2</v>
      </c>
    </row>
    <row r="47" spans="1:12">
      <c r="A47">
        <v>600</v>
      </c>
      <c r="B47" s="23">
        <v>47</v>
      </c>
      <c r="C47" s="1">
        <f t="shared" si="9"/>
        <v>320.14999999999998</v>
      </c>
      <c r="D47" s="1">
        <f t="shared" si="10"/>
        <v>319.99</v>
      </c>
      <c r="E47" s="1">
        <v>4.8710000000000004</v>
      </c>
      <c r="F47">
        <f t="shared" si="11"/>
        <v>2.234096225290098E-4</v>
      </c>
      <c r="G47" s="1">
        <f t="shared" si="12"/>
        <v>0.12899999999999956</v>
      </c>
      <c r="H47">
        <f t="shared" si="13"/>
        <v>577.4146992404003</v>
      </c>
      <c r="I47">
        <f>C42*(H27/(H27-(C42*LN(H42/H47))))</f>
        <v>320.28137884329914</v>
      </c>
      <c r="J47">
        <f t="shared" si="14"/>
        <v>-0.29137884329912822</v>
      </c>
      <c r="K47" s="8">
        <f t="shared" si="15"/>
        <v>9.105873411641871E-2</v>
      </c>
    </row>
    <row r="48" spans="1:12">
      <c r="A48">
        <v>660</v>
      </c>
      <c r="B48" s="23">
        <v>49</v>
      </c>
      <c r="C48" s="1">
        <f t="shared" si="9"/>
        <v>322.14999999999998</v>
      </c>
      <c r="D48" s="1">
        <f t="shared" si="10"/>
        <v>321.952</v>
      </c>
      <c r="E48" s="1">
        <v>4.8789999999999996</v>
      </c>
      <c r="F48">
        <f t="shared" si="11"/>
        <v>2.2377654451222306E-4</v>
      </c>
      <c r="G48" s="1">
        <f t="shared" si="12"/>
        <v>0.12100000000000044</v>
      </c>
      <c r="H48">
        <f t="shared" si="13"/>
        <v>540.71797499487798</v>
      </c>
      <c r="I48">
        <f>C42*(H27/(H27-(C42*LN(H42/H48))))</f>
        <v>322.19671593392661</v>
      </c>
      <c r="J48">
        <f t="shared" si="14"/>
        <v>-0.24471593392661362</v>
      </c>
      <c r="K48" s="8">
        <f t="shared" si="15"/>
        <v>7.6010067937647113E-2</v>
      </c>
    </row>
    <row r="49" spans="1:15">
      <c r="A49">
        <v>720</v>
      </c>
      <c r="B49" s="23">
        <v>51</v>
      </c>
      <c r="C49" s="1">
        <f t="shared" si="9"/>
        <v>324.14999999999998</v>
      </c>
      <c r="D49" s="1">
        <f t="shared" si="10"/>
        <v>323.91399999999999</v>
      </c>
      <c r="E49" s="1">
        <v>4.8860000000000001</v>
      </c>
      <c r="F49">
        <f t="shared" si="11"/>
        <v>2.2409760124753476E-4</v>
      </c>
      <c r="G49" s="1">
        <f t="shared" si="12"/>
        <v>0.11399999999999988</v>
      </c>
      <c r="H49">
        <f t="shared" si="13"/>
        <v>508.70691772410913</v>
      </c>
      <c r="I49">
        <f>C42*(H27/(H27-(C42*LN(H42/H49))))</f>
        <v>323.99744577528537</v>
      </c>
      <c r="J49">
        <f t="shared" si="14"/>
        <v>-8.3445775285383661E-2</v>
      </c>
      <c r="K49" s="8">
        <f t="shared" si="15"/>
        <v>2.5761706899171899E-2</v>
      </c>
    </row>
    <row r="50" spans="1:15">
      <c r="A50">
        <v>780</v>
      </c>
      <c r="B50" s="23">
        <v>53</v>
      </c>
      <c r="C50" s="1">
        <f t="shared" si="9"/>
        <v>326.14999999999998</v>
      </c>
      <c r="D50" s="1">
        <f t="shared" si="10"/>
        <v>325.87599999999998</v>
      </c>
      <c r="E50" s="1">
        <v>4.8920000000000003</v>
      </c>
      <c r="F50">
        <f t="shared" si="11"/>
        <v>2.2437279273494474E-4</v>
      </c>
      <c r="G50" s="1">
        <f t="shared" si="12"/>
        <v>0.10799999999999965</v>
      </c>
      <c r="H50">
        <f t="shared" si="13"/>
        <v>481.34178250204258</v>
      </c>
      <c r="I50">
        <f>C42*(H27/(H27-(C42*LN(H42/H50))))</f>
        <v>325.64652746425236</v>
      </c>
      <c r="J50">
        <f t="shared" si="14"/>
        <v>0.22947253574761817</v>
      </c>
      <c r="K50" s="8">
        <f t="shared" si="15"/>
        <v>7.0417132819728417E-2</v>
      </c>
    </row>
    <row r="51" spans="1:15">
      <c r="A51">
        <v>840</v>
      </c>
      <c r="B51" s="23">
        <v>55</v>
      </c>
      <c r="C51" s="1">
        <f t="shared" si="9"/>
        <v>328.15</v>
      </c>
      <c r="D51" s="1">
        <f t="shared" si="10"/>
        <v>327.83800000000002</v>
      </c>
      <c r="E51" s="1">
        <v>4.9000000000000004</v>
      </c>
      <c r="F51">
        <f t="shared" si="11"/>
        <v>2.2473971471815806E-4</v>
      </c>
      <c r="G51" s="1">
        <f t="shared" si="12"/>
        <v>9.9999999999999645E-2</v>
      </c>
      <c r="H51">
        <f t="shared" si="13"/>
        <v>444.95918367346781</v>
      </c>
      <c r="I51">
        <f>C42*(H27/(H27-(C42*LN(H42/H51))))</f>
        <v>328.01961524361423</v>
      </c>
      <c r="J51">
        <f t="shared" si="14"/>
        <v>-0.18161524361420334</v>
      </c>
      <c r="K51" s="8">
        <f t="shared" si="15"/>
        <v>5.5397862241168903E-2</v>
      </c>
    </row>
    <row r="52" spans="1:15">
      <c r="A52">
        <v>900</v>
      </c>
      <c r="B52" s="23">
        <v>56.8</v>
      </c>
      <c r="C52" s="1">
        <f t="shared" si="9"/>
        <v>329.95</v>
      </c>
      <c r="D52" s="1">
        <f t="shared" si="10"/>
        <v>329.8</v>
      </c>
      <c r="E52" s="1">
        <v>4.9059999999999997</v>
      </c>
      <c r="F52">
        <f t="shared" si="11"/>
        <v>2.2501490620556802E-4</v>
      </c>
      <c r="G52" s="1">
        <f t="shared" si="12"/>
        <v>9.4000000000000306E-2</v>
      </c>
      <c r="H52">
        <f t="shared" si="13"/>
        <v>417.75010191602257</v>
      </c>
      <c r="I52">
        <f>C42*(H27/(H27-(C42*LN(H42/H52))))</f>
        <v>329.95</v>
      </c>
      <c r="J52">
        <f t="shared" si="14"/>
        <v>-0.14999999999997726</v>
      </c>
      <c r="K52" s="8">
        <f t="shared" si="15"/>
        <v>4.5482110369914272E-2</v>
      </c>
    </row>
    <row r="53" spans="1:15">
      <c r="A53">
        <v>960</v>
      </c>
      <c r="B53" s="23">
        <v>58.4</v>
      </c>
      <c r="C53" s="1">
        <f t="shared" si="9"/>
        <v>331.54999999999995</v>
      </c>
      <c r="D53" s="1">
        <f t="shared" si="10"/>
        <v>331.762</v>
      </c>
      <c r="E53" s="1">
        <v>4.9089999999999998</v>
      </c>
      <c r="F53">
        <f t="shared" si="11"/>
        <v>2.2515250194927303E-4</v>
      </c>
      <c r="G53" s="1">
        <f t="shared" si="12"/>
        <v>9.1000000000000192E-2</v>
      </c>
      <c r="H53">
        <f t="shared" si="13"/>
        <v>404.17050315746673</v>
      </c>
      <c r="I53">
        <f>C42*(H27/(H27-(C42*LN(H42/H53))))</f>
        <v>330.9700839643163</v>
      </c>
      <c r="J53">
        <f t="shared" si="14"/>
        <v>0.79191603568369828</v>
      </c>
      <c r="K53" s="8">
        <f t="shared" si="15"/>
        <v>0.23870004270642756</v>
      </c>
    </row>
    <row r="54" spans="1:15">
      <c r="A54">
        <v>1020</v>
      </c>
      <c r="B54" s="23">
        <v>60.2</v>
      </c>
      <c r="C54" s="1">
        <f t="shared" si="9"/>
        <v>333.34999999999997</v>
      </c>
      <c r="D54" s="1">
        <f t="shared" si="10"/>
        <v>333.72399999999999</v>
      </c>
      <c r="E54" s="1">
        <v>4.915</v>
      </c>
      <c r="F54">
        <f t="shared" si="11"/>
        <v>2.2542769343668302E-4</v>
      </c>
      <c r="G54" s="1">
        <f t="shared" si="12"/>
        <v>8.4999999999999964E-2</v>
      </c>
      <c r="H54">
        <f t="shared" si="13"/>
        <v>377.06103763987778</v>
      </c>
      <c r="I54">
        <f>C42*(H27/(H27-(C42*LN(H42/H54))))</f>
        <v>333.13392651867781</v>
      </c>
      <c r="J54">
        <f t="shared" si="14"/>
        <v>0.59007348132217885</v>
      </c>
      <c r="K54" s="8">
        <f t="shared" si="15"/>
        <v>0.17681481743062497</v>
      </c>
      <c r="O54" s="22"/>
    </row>
    <row r="56" spans="1:15">
      <c r="A56" s="28" t="s">
        <v>38</v>
      </c>
      <c r="B56" s="28"/>
      <c r="C56" s="28"/>
      <c r="D56" s="28"/>
      <c r="E56" s="28"/>
      <c r="F56" s="28"/>
    </row>
    <row r="57" spans="1:15">
      <c r="A57" s="3" t="s">
        <v>36</v>
      </c>
      <c r="B57" s="3" t="s">
        <v>1</v>
      </c>
      <c r="C57" s="3" t="s">
        <v>0</v>
      </c>
      <c r="D57" s="3" t="s">
        <v>35</v>
      </c>
      <c r="E57" s="3" t="s">
        <v>33</v>
      </c>
      <c r="F57" s="3" t="s">
        <v>34</v>
      </c>
    </row>
    <row r="58" spans="1:15">
      <c r="A58" s="17">
        <v>4.8940000000000001</v>
      </c>
      <c r="B58" s="18">
        <f>A58/21803</f>
        <v>2.2446452323074807E-4</v>
      </c>
      <c r="C58" s="19">
        <f>5-A58</f>
        <v>0.10599999999999987</v>
      </c>
      <c r="D58" s="18">
        <f>C58/B58</f>
        <v>472.23498161013424</v>
      </c>
      <c r="E58" s="16">
        <f>C42*(H27/(H27-(C42*LN(H42/D58))))</f>
        <v>326.22009293786556</v>
      </c>
      <c r="F58" s="16">
        <f>E58-273.15</f>
        <v>53.070092937865581</v>
      </c>
    </row>
    <row r="60" spans="1: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2" spans="1:15">
      <c r="A62" s="3" t="s">
        <v>8</v>
      </c>
      <c r="B62" s="3" t="s">
        <v>4</v>
      </c>
      <c r="C62" s="3" t="s">
        <v>5</v>
      </c>
      <c r="D62" s="3" t="s">
        <v>9</v>
      </c>
      <c r="E62" s="3" t="s">
        <v>10</v>
      </c>
      <c r="F62" s="3" t="s">
        <v>11</v>
      </c>
      <c r="G62" s="3" t="s">
        <v>2</v>
      </c>
      <c r="H62" s="3" t="s">
        <v>1</v>
      </c>
      <c r="I62" s="3" t="s">
        <v>0</v>
      </c>
      <c r="J62" s="3" t="s">
        <v>3</v>
      </c>
    </row>
    <row r="63" spans="1:15">
      <c r="A63">
        <v>0</v>
      </c>
      <c r="B63" s="23">
        <v>30</v>
      </c>
      <c r="C63" s="1">
        <f>273.15+B63</f>
        <v>303.14999999999998</v>
      </c>
      <c r="D63" s="1">
        <f>(0.0327*A63)+300.37</f>
        <v>300.37</v>
      </c>
      <c r="E63" s="1">
        <f>C63-D63</f>
        <v>2.7799999999999727</v>
      </c>
      <c r="F63" s="1">
        <f>ABS(E63/D63)*100</f>
        <v>0.92552518560441221</v>
      </c>
      <c r="G63" s="1">
        <v>4.782</v>
      </c>
      <c r="H63">
        <f>G63/21804</f>
        <v>2.193175564116676E-4</v>
      </c>
      <c r="I63" s="1">
        <f>5-G63</f>
        <v>0.21799999999999997</v>
      </c>
      <c r="J63">
        <f>I63/H63</f>
        <v>993.99247176913411</v>
      </c>
    </row>
    <row r="64" spans="1:15">
      <c r="A64">
        <v>60</v>
      </c>
      <c r="B64" s="23">
        <v>31</v>
      </c>
      <c r="C64" s="1">
        <f t="shared" ref="C64:C80" si="16">273.15+B64</f>
        <v>304.14999999999998</v>
      </c>
      <c r="D64" s="1">
        <f t="shared" ref="D64:D80" si="17">(0.0327*A64)+300.37</f>
        <v>302.33199999999999</v>
      </c>
      <c r="E64" s="1">
        <f t="shared" ref="E64:E80" si="18">C64-D64</f>
        <v>1.8179999999999836</v>
      </c>
      <c r="F64" s="1">
        <f t="shared" ref="F64:F80" si="19">ABS(E64/D64)*100</f>
        <v>0.60132569493139454</v>
      </c>
      <c r="G64" s="1">
        <v>4.7869999999999999</v>
      </c>
      <c r="H64">
        <f t="shared" ref="H64:H80" si="20">G64/21804</f>
        <v>2.1954687213355346E-4</v>
      </c>
      <c r="I64" s="1">
        <f t="shared" ref="I64:I80" si="21">5-G64</f>
        <v>0.21300000000000008</v>
      </c>
      <c r="J64">
        <f t="shared" ref="J64:J80" si="22">I64/H64</f>
        <v>970.18007102569504</v>
      </c>
    </row>
    <row r="65" spans="1:10">
      <c r="A65" s="6">
        <v>120</v>
      </c>
      <c r="B65" s="24">
        <v>31.4</v>
      </c>
      <c r="C65" s="7">
        <f t="shared" si="16"/>
        <v>304.54999999999995</v>
      </c>
      <c r="D65" s="1">
        <f t="shared" si="17"/>
        <v>304.29399999999998</v>
      </c>
      <c r="E65" s="1">
        <f t="shared" si="18"/>
        <v>0.25599999999997181</v>
      </c>
      <c r="F65" s="7">
        <f t="shared" si="19"/>
        <v>8.4129164557951136E-2</v>
      </c>
      <c r="G65" s="7">
        <v>4.7919999999999998</v>
      </c>
      <c r="H65">
        <f t="shared" si="20"/>
        <v>2.1977618785543935E-4</v>
      </c>
      <c r="I65" s="7">
        <f t="shared" si="21"/>
        <v>0.20800000000000018</v>
      </c>
      <c r="J65" s="6">
        <f t="shared" si="22"/>
        <v>946.41736227045169</v>
      </c>
    </row>
    <row r="66" spans="1:10">
      <c r="A66" s="6">
        <v>180</v>
      </c>
      <c r="B66" s="24">
        <v>33</v>
      </c>
      <c r="C66" s="7">
        <f t="shared" si="16"/>
        <v>306.14999999999998</v>
      </c>
      <c r="D66" s="1">
        <f t="shared" si="17"/>
        <v>306.25600000000003</v>
      </c>
      <c r="E66" s="1">
        <f t="shared" si="18"/>
        <v>-0.10600000000005139</v>
      </c>
      <c r="F66" s="7">
        <f t="shared" si="19"/>
        <v>3.4611566793810201E-2</v>
      </c>
      <c r="G66" s="7">
        <v>4.7990000000000004</v>
      </c>
      <c r="H66">
        <f t="shared" si="20"/>
        <v>2.2009722986607964E-4</v>
      </c>
      <c r="I66" s="7">
        <f t="shared" si="21"/>
        <v>0.20099999999999962</v>
      </c>
      <c r="J66" s="6">
        <f t="shared" si="22"/>
        <v>913.23275682433666</v>
      </c>
    </row>
    <row r="67" spans="1:10">
      <c r="A67" s="6">
        <v>240</v>
      </c>
      <c r="B67" s="24">
        <v>35</v>
      </c>
      <c r="C67" s="7">
        <f t="shared" si="16"/>
        <v>308.14999999999998</v>
      </c>
      <c r="D67" s="1">
        <f t="shared" si="17"/>
        <v>308.21800000000002</v>
      </c>
      <c r="E67" s="1">
        <f t="shared" si="18"/>
        <v>-6.8000000000040473E-2</v>
      </c>
      <c r="F67" s="7">
        <f t="shared" si="19"/>
        <v>2.2062306549273721E-2</v>
      </c>
      <c r="G67" s="7">
        <v>4.8129999999999997</v>
      </c>
      <c r="H67">
        <f t="shared" si="20"/>
        <v>2.207393138873601E-4</v>
      </c>
      <c r="I67" s="7">
        <f t="shared" si="21"/>
        <v>0.18700000000000028</v>
      </c>
      <c r="J67" s="6">
        <f t="shared" si="22"/>
        <v>847.15312694785086</v>
      </c>
    </row>
    <row r="68" spans="1:10">
      <c r="A68" s="5">
        <v>300</v>
      </c>
      <c r="B68" s="25">
        <v>37</v>
      </c>
      <c r="C68" s="4">
        <f t="shared" si="16"/>
        <v>310.14999999999998</v>
      </c>
      <c r="D68" s="4">
        <f t="shared" si="17"/>
        <v>310.18</v>
      </c>
      <c r="E68" s="4">
        <f t="shared" si="18"/>
        <v>-3.0000000000029559E-2</v>
      </c>
      <c r="F68" s="4">
        <f t="shared" si="19"/>
        <v>9.6718034689630399E-3</v>
      </c>
      <c r="G68" s="4">
        <v>4.8239999999999998</v>
      </c>
      <c r="H68">
        <f t="shared" si="20"/>
        <v>2.2124380847550907E-4</v>
      </c>
      <c r="I68" s="4">
        <f t="shared" si="21"/>
        <v>0.17600000000000016</v>
      </c>
      <c r="J68" s="5">
        <f t="shared" si="22"/>
        <v>795.5024875621898</v>
      </c>
    </row>
    <row r="69" spans="1:10">
      <c r="A69">
        <v>360</v>
      </c>
      <c r="B69" s="23">
        <v>38.799999999999997</v>
      </c>
      <c r="C69" s="1">
        <f t="shared" si="16"/>
        <v>311.95</v>
      </c>
      <c r="D69" s="1">
        <f t="shared" si="17"/>
        <v>312.142</v>
      </c>
      <c r="E69" s="1">
        <f t="shared" si="18"/>
        <v>-0.19200000000000728</v>
      </c>
      <c r="F69" s="1">
        <f t="shared" si="19"/>
        <v>6.151046639029905E-2</v>
      </c>
      <c r="G69" s="1">
        <v>4.8360000000000003</v>
      </c>
      <c r="H69">
        <f t="shared" si="20"/>
        <v>2.2179416620803525E-4</v>
      </c>
      <c r="I69" s="1">
        <f t="shared" si="21"/>
        <v>0.1639999999999997</v>
      </c>
      <c r="J69">
        <f t="shared" si="22"/>
        <v>739.42431761786463</v>
      </c>
    </row>
    <row r="70" spans="1:10">
      <c r="A70">
        <v>420</v>
      </c>
      <c r="B70" s="23">
        <v>40.5</v>
      </c>
      <c r="C70" s="1">
        <f t="shared" si="16"/>
        <v>313.64999999999998</v>
      </c>
      <c r="D70" s="1">
        <f t="shared" si="17"/>
        <v>314.10399999999998</v>
      </c>
      <c r="E70" s="1">
        <f t="shared" si="18"/>
        <v>-0.45400000000000773</v>
      </c>
      <c r="F70" s="1">
        <f t="shared" si="19"/>
        <v>0.14453811476453907</v>
      </c>
      <c r="G70" s="1">
        <v>4.8470000000000004</v>
      </c>
      <c r="H70">
        <f t="shared" si="20"/>
        <v>2.2229866079618421E-4</v>
      </c>
      <c r="I70" s="1">
        <f t="shared" si="21"/>
        <v>0.15299999999999958</v>
      </c>
      <c r="J70">
        <f t="shared" si="22"/>
        <v>688.26325562203226</v>
      </c>
    </row>
    <row r="71" spans="1:10">
      <c r="A71">
        <v>480</v>
      </c>
      <c r="B71" s="23">
        <v>43</v>
      </c>
      <c r="C71" s="1">
        <f t="shared" si="16"/>
        <v>316.14999999999998</v>
      </c>
      <c r="D71" s="1">
        <f t="shared" si="17"/>
        <v>316.06600000000003</v>
      </c>
      <c r="E71" s="1">
        <f t="shared" si="18"/>
        <v>8.399999999994634E-2</v>
      </c>
      <c r="F71" s="1">
        <f t="shared" si="19"/>
        <v>2.6576727645474786E-2</v>
      </c>
      <c r="G71" s="1">
        <v>4.8559999999999999</v>
      </c>
      <c r="H71">
        <f t="shared" si="20"/>
        <v>2.2271142909557879E-4</v>
      </c>
      <c r="I71" s="1">
        <f t="shared" si="21"/>
        <v>0.14400000000000013</v>
      </c>
      <c r="J71">
        <f t="shared" si="22"/>
        <v>646.57660626029713</v>
      </c>
    </row>
    <row r="72" spans="1:10">
      <c r="A72">
        <v>540</v>
      </c>
      <c r="B72" s="23">
        <v>45</v>
      </c>
      <c r="C72" s="1">
        <f t="shared" si="16"/>
        <v>318.14999999999998</v>
      </c>
      <c r="D72" s="1">
        <f t="shared" si="17"/>
        <v>318.02800000000002</v>
      </c>
      <c r="E72" s="1">
        <f t="shared" si="18"/>
        <v>0.12199999999995725</v>
      </c>
      <c r="F72" s="1">
        <f t="shared" si="19"/>
        <v>3.8361402140678569E-2</v>
      </c>
      <c r="G72" s="1">
        <v>4.8639999999999999</v>
      </c>
      <c r="H72">
        <f t="shared" si="20"/>
        <v>2.230783342505962E-4</v>
      </c>
      <c r="I72" s="1">
        <f t="shared" si="21"/>
        <v>0.13600000000000012</v>
      </c>
      <c r="J72">
        <f t="shared" si="22"/>
        <v>609.65131578947432</v>
      </c>
    </row>
    <row r="73" spans="1:10">
      <c r="A73">
        <v>600</v>
      </c>
      <c r="B73" s="23">
        <v>47</v>
      </c>
      <c r="C73" s="1">
        <f t="shared" si="16"/>
        <v>320.14999999999998</v>
      </c>
      <c r="D73" s="1">
        <f t="shared" si="17"/>
        <v>319.99</v>
      </c>
      <c r="E73" s="1">
        <f t="shared" si="18"/>
        <v>0.15999999999996817</v>
      </c>
      <c r="F73" s="1">
        <f t="shared" si="19"/>
        <v>5.0001562548819697E-2</v>
      </c>
      <c r="G73" s="1">
        <v>4.875</v>
      </c>
      <c r="H73">
        <f t="shared" si="20"/>
        <v>2.235828288387452E-4</v>
      </c>
      <c r="I73" s="1">
        <f t="shared" si="21"/>
        <v>0.125</v>
      </c>
      <c r="J73">
        <f t="shared" si="22"/>
        <v>559.07692307692309</v>
      </c>
    </row>
    <row r="74" spans="1:10">
      <c r="A74">
        <v>660</v>
      </c>
      <c r="B74" s="23">
        <v>49</v>
      </c>
      <c r="C74" s="1">
        <f t="shared" si="16"/>
        <v>322.14999999999998</v>
      </c>
      <c r="D74" s="1">
        <f t="shared" si="17"/>
        <v>321.952</v>
      </c>
      <c r="E74" s="1">
        <f t="shared" si="18"/>
        <v>0.19799999999997908</v>
      </c>
      <c r="F74" s="1">
        <f t="shared" si="19"/>
        <v>6.149985090944584E-2</v>
      </c>
      <c r="G74" s="1">
        <v>4.8840000000000003</v>
      </c>
      <c r="H74">
        <f t="shared" si="20"/>
        <v>2.239955971381398E-4</v>
      </c>
      <c r="I74" s="1">
        <f t="shared" si="21"/>
        <v>0.11599999999999966</v>
      </c>
      <c r="J74">
        <f t="shared" si="22"/>
        <v>517.86732186732036</v>
      </c>
    </row>
    <row r="75" spans="1:10">
      <c r="A75">
        <v>720</v>
      </c>
      <c r="B75" s="23">
        <v>51</v>
      </c>
      <c r="C75" s="1">
        <f t="shared" si="16"/>
        <v>324.14999999999998</v>
      </c>
      <c r="D75" s="1">
        <f t="shared" si="17"/>
        <v>323.91399999999999</v>
      </c>
      <c r="E75" s="1">
        <f t="shared" si="18"/>
        <v>0.23599999999999</v>
      </c>
      <c r="F75" s="1">
        <f t="shared" si="19"/>
        <v>7.2858845249044499E-2</v>
      </c>
      <c r="G75" s="1">
        <v>4.8890000000000002</v>
      </c>
      <c r="H75">
        <f t="shared" si="20"/>
        <v>2.2422491286002569E-4</v>
      </c>
      <c r="I75" s="1">
        <f t="shared" si="21"/>
        <v>0.11099999999999977</v>
      </c>
      <c r="J75">
        <f t="shared" si="22"/>
        <v>495.03865821231227</v>
      </c>
    </row>
    <row r="76" spans="1:10">
      <c r="A76">
        <v>780</v>
      </c>
      <c r="B76" s="23">
        <v>53</v>
      </c>
      <c r="C76" s="1">
        <f t="shared" si="16"/>
        <v>326.14999999999998</v>
      </c>
      <c r="D76" s="1">
        <f t="shared" si="17"/>
        <v>325.87599999999998</v>
      </c>
      <c r="E76" s="1">
        <f t="shared" si="18"/>
        <v>0.27400000000000091</v>
      </c>
      <c r="F76" s="1">
        <f t="shared" si="19"/>
        <v>8.4081061508058566E-2</v>
      </c>
      <c r="G76" s="1">
        <v>4.8970000000000002</v>
      </c>
      <c r="H76">
        <f t="shared" si="20"/>
        <v>2.2459181801504313E-4</v>
      </c>
      <c r="I76" s="1">
        <f t="shared" si="21"/>
        <v>0.10299999999999976</v>
      </c>
      <c r="J76">
        <f t="shared" si="22"/>
        <v>458.60976107821006</v>
      </c>
    </row>
    <row r="77" spans="1:10">
      <c r="A77">
        <v>840</v>
      </c>
      <c r="B77" s="23">
        <v>55</v>
      </c>
      <c r="C77" s="1">
        <f t="shared" si="16"/>
        <v>328.15</v>
      </c>
      <c r="D77" s="1">
        <f t="shared" si="17"/>
        <v>327.83800000000002</v>
      </c>
      <c r="E77" s="1">
        <f t="shared" si="18"/>
        <v>0.31199999999995498</v>
      </c>
      <c r="F77" s="1">
        <f t="shared" si="19"/>
        <v>9.5168955398689276E-2</v>
      </c>
      <c r="G77" s="1">
        <v>4.9039999999999999</v>
      </c>
      <c r="H77">
        <f t="shared" si="20"/>
        <v>2.2491286002568336E-4</v>
      </c>
      <c r="I77" s="1">
        <f t="shared" si="21"/>
        <v>9.6000000000000085E-2</v>
      </c>
      <c r="J77">
        <f t="shared" si="22"/>
        <v>426.83197389885845</v>
      </c>
    </row>
    <row r="78" spans="1:10">
      <c r="A78" s="5">
        <v>900</v>
      </c>
      <c r="B78" s="25">
        <v>56.8</v>
      </c>
      <c r="C78" s="4">
        <f t="shared" si="16"/>
        <v>329.95</v>
      </c>
      <c r="D78" s="4">
        <f t="shared" si="17"/>
        <v>329.8</v>
      </c>
      <c r="E78" s="4">
        <f t="shared" si="18"/>
        <v>0.14999999999997726</v>
      </c>
      <c r="F78" s="4">
        <f t="shared" si="19"/>
        <v>4.5482110369914272E-2</v>
      </c>
      <c r="G78" s="4">
        <v>4.91</v>
      </c>
      <c r="H78">
        <f t="shared" si="20"/>
        <v>2.2518803889194644E-4</v>
      </c>
      <c r="I78" s="4">
        <f t="shared" si="21"/>
        <v>8.9999999999999858E-2</v>
      </c>
      <c r="J78" s="5">
        <f t="shared" si="22"/>
        <v>399.6659877800401</v>
      </c>
    </row>
    <row r="79" spans="1:10">
      <c r="A79">
        <v>960</v>
      </c>
      <c r="B79" s="23">
        <v>58.4</v>
      </c>
      <c r="C79" s="1">
        <f t="shared" si="16"/>
        <v>331.54999999999995</v>
      </c>
      <c r="D79" s="1">
        <f t="shared" si="17"/>
        <v>331.762</v>
      </c>
      <c r="E79" s="1">
        <f t="shared" si="18"/>
        <v>-0.21200000000004593</v>
      </c>
      <c r="F79" s="1">
        <f t="shared" si="19"/>
        <v>6.390123040011994E-2</v>
      </c>
      <c r="G79" s="1">
        <v>4.9139999999999997</v>
      </c>
      <c r="H79">
        <f t="shared" si="20"/>
        <v>2.2537149146945512E-4</v>
      </c>
      <c r="I79" s="1">
        <f t="shared" si="21"/>
        <v>8.6000000000000298E-2</v>
      </c>
      <c r="J79">
        <f t="shared" si="22"/>
        <v>381.59218559218698</v>
      </c>
    </row>
    <row r="80" spans="1:10">
      <c r="A80">
        <v>1020</v>
      </c>
      <c r="B80" s="23">
        <v>60.2</v>
      </c>
      <c r="C80" s="1">
        <f t="shared" si="16"/>
        <v>333.34999999999997</v>
      </c>
      <c r="D80" s="1">
        <f t="shared" si="17"/>
        <v>333.72399999999999</v>
      </c>
      <c r="E80" s="1">
        <f t="shared" si="18"/>
        <v>-0.37400000000002365</v>
      </c>
      <c r="F80" s="1">
        <f t="shared" si="19"/>
        <v>0.11206865553571924</v>
      </c>
      <c r="G80" s="1">
        <v>4.9189999999999996</v>
      </c>
      <c r="H80">
        <f t="shared" si="20"/>
        <v>2.2560080719134101E-4</v>
      </c>
      <c r="I80" s="1">
        <f t="shared" si="21"/>
        <v>8.1000000000000405E-2</v>
      </c>
      <c r="J80">
        <f t="shared" si="22"/>
        <v>359.04126855052021</v>
      </c>
    </row>
    <row r="81" spans="1:11">
      <c r="F81" s="3" t="s">
        <v>40</v>
      </c>
    </row>
    <row r="83" spans="1:11">
      <c r="A83" s="31" t="s">
        <v>17</v>
      </c>
      <c r="B83" s="31"/>
      <c r="C83" s="31"/>
      <c r="D83" s="31"/>
      <c r="E83" s="31"/>
      <c r="F83" s="31"/>
      <c r="G83" s="31"/>
      <c r="H83" s="31"/>
      <c r="I83" s="31"/>
      <c r="J83" s="31"/>
    </row>
    <row r="84" spans="1:11">
      <c r="A84" s="28" t="s">
        <v>18</v>
      </c>
      <c r="B84" s="28"/>
      <c r="C84" s="28"/>
      <c r="D84" s="28"/>
      <c r="E84" s="28"/>
      <c r="F84" s="28"/>
      <c r="G84" s="28"/>
      <c r="H84" s="28"/>
      <c r="I84" s="28"/>
      <c r="J84" s="28"/>
    </row>
    <row r="85" spans="1:11">
      <c r="G85" s="12" t="s">
        <v>19</v>
      </c>
      <c r="H85" s="11" t="s">
        <v>21</v>
      </c>
    </row>
    <row r="86" spans="1:11">
      <c r="A86" s="28" t="s">
        <v>23</v>
      </c>
      <c r="B86" s="28"/>
      <c r="C86" s="28"/>
      <c r="D86" s="28"/>
      <c r="E86" s="28"/>
      <c r="F86" s="28"/>
      <c r="G86" s="28"/>
      <c r="H86" s="28"/>
      <c r="I86" s="28"/>
      <c r="J86" s="28"/>
    </row>
    <row r="87" spans="1:11">
      <c r="A87" s="27" t="s">
        <v>26</v>
      </c>
      <c r="B87" s="27"/>
      <c r="C87" s="27"/>
      <c r="D87" s="27"/>
      <c r="E87" s="27"/>
      <c r="F87" s="27"/>
      <c r="G87" s="13" t="s">
        <v>20</v>
      </c>
      <c r="H87">
        <f>(1/((1/C68)-(1/C78)))*LN(J68/J78)</f>
        <v>3557.6299154597987</v>
      </c>
      <c r="I87" s="2" t="s">
        <v>22</v>
      </c>
      <c r="J87" s="2"/>
    </row>
    <row r="88" spans="1:11">
      <c r="A88" s="27" t="s">
        <v>25</v>
      </c>
      <c r="B88" s="27"/>
      <c r="C88" s="27"/>
      <c r="D88" s="27"/>
      <c r="E88" s="27"/>
      <c r="F88" s="27"/>
    </row>
    <row r="90" spans="1:11">
      <c r="A90" s="28" t="s">
        <v>24</v>
      </c>
      <c r="B90" s="28"/>
      <c r="C90" s="28"/>
      <c r="D90" s="28"/>
      <c r="E90" s="28"/>
      <c r="F90" s="28"/>
      <c r="G90" s="28"/>
      <c r="H90" s="28"/>
      <c r="I90" s="28"/>
      <c r="J90" s="28"/>
    </row>
    <row r="91" spans="1:11">
      <c r="A91" s="27" t="s">
        <v>28</v>
      </c>
      <c r="B91" s="27"/>
      <c r="C91" s="27"/>
      <c r="D91" s="27"/>
      <c r="E91" s="27"/>
      <c r="F91" s="27"/>
      <c r="G91" s="13" t="s">
        <v>44</v>
      </c>
      <c r="H91">
        <f>C68*(H87/(H87-(C68*LN(J68/J78))))</f>
        <v>329.95</v>
      </c>
      <c r="I91" s="2" t="s">
        <v>30</v>
      </c>
    </row>
    <row r="92" spans="1:11">
      <c r="A92" s="27" t="s">
        <v>27</v>
      </c>
      <c r="B92" s="27"/>
      <c r="C92" s="27"/>
      <c r="D92" s="27"/>
      <c r="E92" s="27"/>
      <c r="F92" s="27"/>
    </row>
    <row r="93" spans="1:11">
      <c r="A93" s="27" t="s">
        <v>25</v>
      </c>
      <c r="B93" s="27"/>
      <c r="C93" s="27"/>
      <c r="D93" s="27"/>
      <c r="E93" s="27"/>
      <c r="F93" s="27"/>
    </row>
    <row r="95" spans="1:11">
      <c r="A95" s="28" t="s">
        <v>41</v>
      </c>
      <c r="B95" s="28"/>
      <c r="C95" s="28"/>
      <c r="D95" s="28"/>
      <c r="E95" s="28"/>
      <c r="F95" s="28"/>
      <c r="G95" s="28"/>
      <c r="H95" s="28"/>
      <c r="I95" s="28"/>
      <c r="J95" s="28"/>
    </row>
    <row r="96" spans="1:11">
      <c r="A96" s="3" t="s">
        <v>8</v>
      </c>
      <c r="B96" s="3" t="s">
        <v>4</v>
      </c>
      <c r="C96" s="3" t="s">
        <v>5</v>
      </c>
      <c r="D96" s="3" t="s">
        <v>9</v>
      </c>
      <c r="E96" s="3" t="s">
        <v>2</v>
      </c>
      <c r="F96" s="3" t="s">
        <v>1</v>
      </c>
      <c r="G96" s="3" t="s">
        <v>0</v>
      </c>
      <c r="H96" s="3" t="s">
        <v>3</v>
      </c>
      <c r="I96" s="3" t="s">
        <v>39</v>
      </c>
      <c r="J96" s="3" t="s">
        <v>31</v>
      </c>
      <c r="K96" s="3" t="s">
        <v>37</v>
      </c>
    </row>
    <row r="97" spans="1:11">
      <c r="A97">
        <v>0</v>
      </c>
      <c r="B97" s="23">
        <v>30</v>
      </c>
      <c r="C97" s="1">
        <f>273.15+B97</f>
        <v>303.14999999999998</v>
      </c>
      <c r="D97">
        <f>(0.0327*A97)+300.37</f>
        <v>300.37</v>
      </c>
      <c r="E97" s="1">
        <v>4.782</v>
      </c>
      <c r="F97">
        <f>E97/21804</f>
        <v>2.193175564116676E-4</v>
      </c>
      <c r="G97" s="1">
        <f>5-E97</f>
        <v>0.21799999999999997</v>
      </c>
      <c r="H97">
        <f>G97/F97</f>
        <v>993.99247176913411</v>
      </c>
      <c r="I97">
        <f>C102*(H87/(H87-(C102*LN(H102/H97))))</f>
        <v>304.24175389424664</v>
      </c>
      <c r="J97">
        <f t="shared" ref="J97:J105" si="23">D97-I97</f>
        <v>-3.8717538942466376</v>
      </c>
      <c r="K97" s="8">
        <f t="shared" ref="K97:K105" si="24">ABS(J97/D97)*100</f>
        <v>1.2889948710745538</v>
      </c>
    </row>
    <row r="98" spans="1:11">
      <c r="A98">
        <v>60</v>
      </c>
      <c r="B98" s="23">
        <v>31</v>
      </c>
      <c r="C98" s="1">
        <f t="shared" ref="C98:C114" si="25">273.15+B98</f>
        <v>304.14999999999998</v>
      </c>
      <c r="D98">
        <f t="shared" ref="D98:D113" si="26">(0.0327*A98)+300.37</f>
        <v>302.33199999999999</v>
      </c>
      <c r="E98" s="1">
        <v>4.7869999999999999</v>
      </c>
      <c r="F98">
        <f t="shared" ref="F98:F114" si="27">E98/21804</f>
        <v>2.1954687213355346E-4</v>
      </c>
      <c r="G98" s="1">
        <f t="shared" ref="G98:G114" si="28">5-E98</f>
        <v>0.21300000000000008</v>
      </c>
      <c r="H98">
        <f t="shared" ref="H98:H114" si="29">G98/F98</f>
        <v>970.18007102569504</v>
      </c>
      <c r="I98">
        <f>C102*(H87/(H87-(C102*LN(H102/H98))))</f>
        <v>304.87395199842126</v>
      </c>
      <c r="J98">
        <f t="shared" si="23"/>
        <v>-2.5419519984212684</v>
      </c>
      <c r="K98" s="8">
        <f t="shared" si="24"/>
        <v>0.84078165672878435</v>
      </c>
    </row>
    <row r="99" spans="1:11">
      <c r="A99" s="6">
        <v>120</v>
      </c>
      <c r="B99" s="23">
        <v>31.4</v>
      </c>
      <c r="C99" s="7">
        <f t="shared" si="25"/>
        <v>304.54999999999995</v>
      </c>
      <c r="D99">
        <f t="shared" si="26"/>
        <v>304.29399999999998</v>
      </c>
      <c r="E99" s="1">
        <v>4.7919999999999998</v>
      </c>
      <c r="F99">
        <f t="shared" si="27"/>
        <v>2.1977618785543935E-4</v>
      </c>
      <c r="G99" s="7">
        <f t="shared" si="28"/>
        <v>0.20800000000000018</v>
      </c>
      <c r="H99" s="6">
        <f t="shared" si="29"/>
        <v>946.41736227045169</v>
      </c>
      <c r="I99">
        <f>C102*(H87/(H87-(C102*LN(H102/H99))))</f>
        <v>305.52321560775812</v>
      </c>
      <c r="J99">
        <f t="shared" si="23"/>
        <v>-1.2292156077581353</v>
      </c>
      <c r="K99" s="8">
        <f t="shared" si="24"/>
        <v>0.40395657086834946</v>
      </c>
    </row>
    <row r="100" spans="1:11">
      <c r="A100" s="6">
        <v>180</v>
      </c>
      <c r="B100" s="23">
        <v>33</v>
      </c>
      <c r="C100" s="7">
        <f t="shared" si="25"/>
        <v>306.14999999999998</v>
      </c>
      <c r="D100">
        <f t="shared" si="26"/>
        <v>306.25600000000003</v>
      </c>
      <c r="E100" s="1">
        <v>4.7990000000000004</v>
      </c>
      <c r="F100">
        <f t="shared" si="27"/>
        <v>2.2009722986607964E-4</v>
      </c>
      <c r="G100" s="7">
        <f t="shared" si="28"/>
        <v>0.20099999999999962</v>
      </c>
      <c r="H100" s="6">
        <f t="shared" si="29"/>
        <v>913.23275682433666</v>
      </c>
      <c r="I100">
        <f>C102*(H87/(H87-(C102*LN(H102/H100))))</f>
        <v>306.46259805783131</v>
      </c>
      <c r="J100">
        <f t="shared" si="23"/>
        <v>-0.20659805783128604</v>
      </c>
      <c r="K100" s="8">
        <f t="shared" si="24"/>
        <v>6.7459268661278812E-2</v>
      </c>
    </row>
    <row r="101" spans="1:11">
      <c r="A101" s="6">
        <v>240</v>
      </c>
      <c r="B101" s="23">
        <v>35</v>
      </c>
      <c r="C101" s="7">
        <f t="shared" si="25"/>
        <v>308.14999999999998</v>
      </c>
      <c r="D101">
        <f t="shared" si="26"/>
        <v>308.21800000000002</v>
      </c>
      <c r="E101" s="1">
        <v>4.8129999999999997</v>
      </c>
      <c r="F101">
        <f t="shared" si="27"/>
        <v>2.207393138873601E-4</v>
      </c>
      <c r="G101" s="7">
        <f t="shared" si="28"/>
        <v>0.18700000000000028</v>
      </c>
      <c r="H101" s="6">
        <f t="shared" si="29"/>
        <v>847.15312694785086</v>
      </c>
      <c r="I101">
        <f>C102*(H87/(H87-(C102*LN(H102/H101))))</f>
        <v>308.45835232902812</v>
      </c>
      <c r="J101">
        <f t="shared" si="23"/>
        <v>-0.24035232902809867</v>
      </c>
      <c r="K101" s="8">
        <f t="shared" si="24"/>
        <v>7.798127592421554E-2</v>
      </c>
    </row>
    <row r="102" spans="1:11">
      <c r="A102" s="6">
        <v>300</v>
      </c>
      <c r="B102" s="23">
        <v>37</v>
      </c>
      <c r="C102" s="7">
        <f t="shared" si="25"/>
        <v>310.14999999999998</v>
      </c>
      <c r="D102">
        <f t="shared" si="26"/>
        <v>310.18</v>
      </c>
      <c r="E102" s="1">
        <v>4.8239999999999998</v>
      </c>
      <c r="F102">
        <f t="shared" si="27"/>
        <v>2.2124380847550907E-4</v>
      </c>
      <c r="G102" s="7">
        <f t="shared" si="28"/>
        <v>0.17600000000000016</v>
      </c>
      <c r="H102" s="6">
        <f t="shared" si="29"/>
        <v>795.5024875621898</v>
      </c>
      <c r="I102">
        <f>C102*(H87/(H87-(C102*LN(H102/H102))))</f>
        <v>310.14999999999998</v>
      </c>
      <c r="J102">
        <f t="shared" si="23"/>
        <v>3.0000000000029559E-2</v>
      </c>
      <c r="K102" s="8">
        <f t="shared" si="24"/>
        <v>9.6718034689630399E-3</v>
      </c>
    </row>
    <row r="103" spans="1:11">
      <c r="A103">
        <v>360</v>
      </c>
      <c r="B103" s="23">
        <v>38.799999999999997</v>
      </c>
      <c r="C103" s="1">
        <f t="shared" si="25"/>
        <v>311.95</v>
      </c>
      <c r="D103">
        <f t="shared" si="26"/>
        <v>312.142</v>
      </c>
      <c r="E103" s="1">
        <v>4.8360000000000003</v>
      </c>
      <c r="F103">
        <f t="shared" si="27"/>
        <v>2.2179416620803525E-4</v>
      </c>
      <c r="G103" s="1">
        <f t="shared" si="28"/>
        <v>0.1639999999999997</v>
      </c>
      <c r="H103">
        <f t="shared" si="29"/>
        <v>739.42431761786463</v>
      </c>
      <c r="I103">
        <f>C102*(H87/(H87-(C102*LN(H102/H103))))</f>
        <v>312.13924784625635</v>
      </c>
      <c r="J103">
        <f t="shared" si="23"/>
        <v>2.7521537436427934E-3</v>
      </c>
      <c r="K103" s="8">
        <f t="shared" si="24"/>
        <v>8.8169927265244457E-4</v>
      </c>
    </row>
    <row r="104" spans="1:11">
      <c r="A104">
        <v>420</v>
      </c>
      <c r="B104" s="23">
        <v>40.5</v>
      </c>
      <c r="C104" s="1">
        <f t="shared" si="25"/>
        <v>313.64999999999998</v>
      </c>
      <c r="D104">
        <f t="shared" si="26"/>
        <v>314.10399999999998</v>
      </c>
      <c r="E104" s="1">
        <v>4.8470000000000004</v>
      </c>
      <c r="F104">
        <f t="shared" si="27"/>
        <v>2.2229866079618421E-4</v>
      </c>
      <c r="G104" s="1">
        <f t="shared" si="28"/>
        <v>0.15299999999999958</v>
      </c>
      <c r="H104">
        <f t="shared" si="29"/>
        <v>688.26325562203226</v>
      </c>
      <c r="I104">
        <f>C102*(H87/(H87-(C102*LN(H102/H104))))</f>
        <v>314.11530306010997</v>
      </c>
      <c r="J104">
        <f t="shared" si="23"/>
        <v>-1.1303060109980834E-2</v>
      </c>
      <c r="K104" s="8">
        <f t="shared" si="24"/>
        <v>3.5985088091781171E-3</v>
      </c>
    </row>
    <row r="105" spans="1:11">
      <c r="A105">
        <v>480</v>
      </c>
      <c r="B105" s="23">
        <v>43</v>
      </c>
      <c r="C105" s="1">
        <f t="shared" si="25"/>
        <v>316.14999999999998</v>
      </c>
      <c r="D105">
        <f t="shared" si="26"/>
        <v>316.06600000000003</v>
      </c>
      <c r="E105" s="1">
        <v>4.8559999999999999</v>
      </c>
      <c r="F105">
        <f t="shared" si="27"/>
        <v>2.2271142909557879E-4</v>
      </c>
      <c r="G105" s="1">
        <f t="shared" si="28"/>
        <v>0.14400000000000013</v>
      </c>
      <c r="H105">
        <f t="shared" si="29"/>
        <v>646.57660626029713</v>
      </c>
      <c r="I105">
        <f>C102*(H87/(H87-(C102*LN(H102/H105))))</f>
        <v>315.85774744805246</v>
      </c>
      <c r="J105">
        <f t="shared" si="23"/>
        <v>0.20825255194756664</v>
      </c>
      <c r="K105" s="8">
        <f t="shared" si="24"/>
        <v>6.5888944697489321E-2</v>
      </c>
    </row>
    <row r="106" spans="1:11">
      <c r="A106">
        <v>540</v>
      </c>
      <c r="B106" s="23">
        <v>45</v>
      </c>
      <c r="C106" s="1">
        <f t="shared" si="25"/>
        <v>318.14999999999998</v>
      </c>
      <c r="D106">
        <f t="shared" si="26"/>
        <v>318.02800000000002</v>
      </c>
      <c r="E106" s="1">
        <v>4.8639999999999999</v>
      </c>
      <c r="F106">
        <f t="shared" si="27"/>
        <v>2.230783342505962E-4</v>
      </c>
      <c r="G106" s="1">
        <f t="shared" si="28"/>
        <v>0.13600000000000012</v>
      </c>
      <c r="H106">
        <f t="shared" si="29"/>
        <v>609.65131578947432</v>
      </c>
      <c r="I106">
        <f>C102*(H87/(H87-(C102*LN(H102/H106))))</f>
        <v>317.51544853668548</v>
      </c>
      <c r="J106">
        <f t="shared" ref="J106:J114" si="30">D106-I106</f>
        <v>0.51255146331453716</v>
      </c>
      <c r="K106" s="8">
        <f t="shared" ref="K106:K114" si="31">ABS(J106/D106)*100</f>
        <v>0.16116551477056645</v>
      </c>
    </row>
    <row r="107" spans="1:11">
      <c r="A107">
        <v>600</v>
      </c>
      <c r="B107" s="23">
        <v>47</v>
      </c>
      <c r="C107" s="1">
        <f t="shared" si="25"/>
        <v>320.14999999999998</v>
      </c>
      <c r="D107">
        <f t="shared" si="26"/>
        <v>319.99</v>
      </c>
      <c r="E107" s="1">
        <v>4.875</v>
      </c>
      <c r="F107">
        <f t="shared" si="27"/>
        <v>2.235828288387452E-4</v>
      </c>
      <c r="G107" s="1">
        <f t="shared" si="28"/>
        <v>0.125</v>
      </c>
      <c r="H107">
        <f t="shared" si="29"/>
        <v>559.07692307692309</v>
      </c>
      <c r="I107">
        <f>C102*(H87/(H87-(C102*LN(H102/H107))))</f>
        <v>319.98863626203575</v>
      </c>
      <c r="J107">
        <f t="shared" si="30"/>
        <v>1.3637379642545966E-3</v>
      </c>
      <c r="K107" s="8">
        <f t="shared" si="31"/>
        <v>4.2618143199931141E-4</v>
      </c>
    </row>
    <row r="108" spans="1:11">
      <c r="A108">
        <v>660</v>
      </c>
      <c r="B108" s="23">
        <v>49</v>
      </c>
      <c r="C108" s="1">
        <f t="shared" si="25"/>
        <v>322.14999999999998</v>
      </c>
      <c r="D108">
        <f t="shared" si="26"/>
        <v>321.952</v>
      </c>
      <c r="E108" s="1">
        <v>4.8840000000000003</v>
      </c>
      <c r="F108">
        <f t="shared" si="27"/>
        <v>2.239955971381398E-4</v>
      </c>
      <c r="G108" s="1">
        <f t="shared" si="28"/>
        <v>0.11599999999999966</v>
      </c>
      <c r="H108">
        <f t="shared" si="29"/>
        <v>517.86732186732036</v>
      </c>
      <c r="I108">
        <f>C102*(H87/(H87-(C102*LN(H102/H108))))</f>
        <v>322.20763423330965</v>
      </c>
      <c r="J108">
        <f t="shared" si="30"/>
        <v>-0.25563423330964952</v>
      </c>
      <c r="K108" s="8">
        <f t="shared" si="31"/>
        <v>7.9401349676240407E-2</v>
      </c>
    </row>
    <row r="109" spans="1:11">
      <c r="A109">
        <v>720</v>
      </c>
      <c r="B109" s="23">
        <v>51</v>
      </c>
      <c r="C109" s="1">
        <f t="shared" si="25"/>
        <v>324.14999999999998</v>
      </c>
      <c r="D109">
        <f t="shared" si="26"/>
        <v>323.91399999999999</v>
      </c>
      <c r="E109" s="1">
        <v>4.8890000000000002</v>
      </c>
      <c r="F109">
        <f t="shared" si="27"/>
        <v>2.2422491286002569E-4</v>
      </c>
      <c r="G109" s="1">
        <f t="shared" si="28"/>
        <v>0.11099999999999977</v>
      </c>
      <c r="H109">
        <f t="shared" si="29"/>
        <v>495.03865821231227</v>
      </c>
      <c r="I109">
        <f>C102*(H87/(H87-(C102*LN(H102/H109))))</f>
        <v>323.5286338190113</v>
      </c>
      <c r="J109">
        <f t="shared" si="30"/>
        <v>0.38536618098868303</v>
      </c>
      <c r="K109" s="8">
        <f t="shared" si="31"/>
        <v>0.11897175824097847</v>
      </c>
    </row>
    <row r="110" spans="1:11">
      <c r="A110">
        <v>780</v>
      </c>
      <c r="B110" s="23">
        <v>53</v>
      </c>
      <c r="C110" s="1">
        <f t="shared" si="25"/>
        <v>326.14999999999998</v>
      </c>
      <c r="D110">
        <f t="shared" si="26"/>
        <v>325.87599999999998</v>
      </c>
      <c r="E110" s="1">
        <v>4.8970000000000002</v>
      </c>
      <c r="F110">
        <f t="shared" si="27"/>
        <v>2.2459181801504313E-4</v>
      </c>
      <c r="G110" s="1">
        <f t="shared" si="28"/>
        <v>0.10299999999999976</v>
      </c>
      <c r="H110">
        <f t="shared" si="29"/>
        <v>458.60976107821006</v>
      </c>
      <c r="I110">
        <f>C102*(H87/(H87-(C102*LN(H102/H110))))</f>
        <v>325.79324229212949</v>
      </c>
      <c r="J110">
        <f t="shared" si="30"/>
        <v>8.2757707870484865E-2</v>
      </c>
      <c r="K110" s="8">
        <f t="shared" si="31"/>
        <v>2.5395459582934876E-2</v>
      </c>
    </row>
    <row r="111" spans="1:11">
      <c r="A111">
        <v>840</v>
      </c>
      <c r="B111" s="23">
        <v>55</v>
      </c>
      <c r="C111" s="1">
        <f t="shared" si="25"/>
        <v>328.15</v>
      </c>
      <c r="D111">
        <f t="shared" si="26"/>
        <v>327.83800000000002</v>
      </c>
      <c r="E111" s="1">
        <v>4.9039999999999999</v>
      </c>
      <c r="F111">
        <f t="shared" si="27"/>
        <v>2.2491286002568336E-4</v>
      </c>
      <c r="G111" s="1">
        <f t="shared" si="28"/>
        <v>9.6000000000000085E-2</v>
      </c>
      <c r="H111">
        <f t="shared" si="29"/>
        <v>426.83197389885845</v>
      </c>
      <c r="I111">
        <f>C102*(H87/(H87-(C102*LN(H102/H111))))</f>
        <v>327.94983906564664</v>
      </c>
      <c r="J111">
        <f t="shared" si="30"/>
        <v>-0.11183906564662038</v>
      </c>
      <c r="K111" s="8">
        <f t="shared" si="31"/>
        <v>3.4114125161396905E-2</v>
      </c>
    </row>
    <row r="112" spans="1:11">
      <c r="A112">
        <v>900</v>
      </c>
      <c r="B112" s="23">
        <v>56.8</v>
      </c>
      <c r="C112" s="1">
        <f t="shared" si="25"/>
        <v>329.95</v>
      </c>
      <c r="D112">
        <f t="shared" si="26"/>
        <v>329.8</v>
      </c>
      <c r="E112" s="1">
        <v>4.91</v>
      </c>
      <c r="F112">
        <f t="shared" si="27"/>
        <v>2.2518803889194644E-4</v>
      </c>
      <c r="G112" s="1">
        <f t="shared" si="28"/>
        <v>8.9999999999999858E-2</v>
      </c>
      <c r="H112">
        <f t="shared" si="29"/>
        <v>399.6659877800401</v>
      </c>
      <c r="I112">
        <f>C102*(H87/(H87-(C102*LN(H102/H112))))</f>
        <v>329.95</v>
      </c>
      <c r="J112">
        <f t="shared" si="30"/>
        <v>-0.14999999999997726</v>
      </c>
      <c r="K112" s="8">
        <f t="shared" si="31"/>
        <v>4.5482110369914272E-2</v>
      </c>
    </row>
    <row r="113" spans="1:11">
      <c r="A113">
        <v>960</v>
      </c>
      <c r="B113" s="23">
        <v>58.4</v>
      </c>
      <c r="C113" s="1">
        <f t="shared" si="25"/>
        <v>331.54999999999995</v>
      </c>
      <c r="D113">
        <f t="shared" si="26"/>
        <v>331.762</v>
      </c>
      <c r="E113" s="1">
        <v>4.9139999999999997</v>
      </c>
      <c r="F113">
        <f t="shared" si="27"/>
        <v>2.2537149146945512E-4</v>
      </c>
      <c r="G113" s="1">
        <f t="shared" si="28"/>
        <v>8.6000000000000298E-2</v>
      </c>
      <c r="H113">
        <f t="shared" si="29"/>
        <v>381.59218559218698</v>
      </c>
      <c r="I113">
        <f>C102*(H87/(H87-(C102*LN(H102/H113))))</f>
        <v>331.37221711090172</v>
      </c>
      <c r="J113">
        <f t="shared" si="30"/>
        <v>0.38978288909828507</v>
      </c>
      <c r="K113" s="8">
        <f t="shared" si="31"/>
        <v>0.11748870850136094</v>
      </c>
    </row>
    <row r="114" spans="1:11">
      <c r="A114">
        <v>1020</v>
      </c>
      <c r="B114" s="23">
        <v>60.2</v>
      </c>
      <c r="C114" s="1">
        <f t="shared" si="25"/>
        <v>333.34999999999997</v>
      </c>
      <c r="D114">
        <f>(0.0327*A114)+300.37</f>
        <v>333.72399999999999</v>
      </c>
      <c r="E114" s="1">
        <v>4.9189999999999996</v>
      </c>
      <c r="F114">
        <f t="shared" si="27"/>
        <v>2.2560080719134101E-4</v>
      </c>
      <c r="G114" s="1">
        <f t="shared" si="28"/>
        <v>8.1000000000000405E-2</v>
      </c>
      <c r="H114">
        <f t="shared" si="29"/>
        <v>359.04126855052021</v>
      </c>
      <c r="I114">
        <f>C102*(H87/(H87-(C102*LN(H102/H114))))</f>
        <v>333.26311342063923</v>
      </c>
      <c r="J114">
        <f t="shared" si="30"/>
        <v>0.46088657936076061</v>
      </c>
      <c r="K114" s="8">
        <f t="shared" si="31"/>
        <v>0.13810411578452872</v>
      </c>
    </row>
    <row r="116" spans="1:11">
      <c r="A116" s="28" t="s">
        <v>38</v>
      </c>
      <c r="B116" s="28"/>
      <c r="C116" s="28"/>
      <c r="D116" s="28"/>
      <c r="E116" s="28"/>
      <c r="F116" s="28"/>
    </row>
    <row r="117" spans="1:11">
      <c r="A117" s="3" t="s">
        <v>36</v>
      </c>
      <c r="B117" s="3" t="s">
        <v>1</v>
      </c>
      <c r="C117" s="3" t="s">
        <v>0</v>
      </c>
      <c r="D117" s="3" t="s">
        <v>35</v>
      </c>
      <c r="E117" s="3" t="s">
        <v>33</v>
      </c>
      <c r="F117" s="3" t="s">
        <v>34</v>
      </c>
    </row>
    <row r="118" spans="1:11">
      <c r="A118" s="17">
        <v>4.7510000000000003</v>
      </c>
      <c r="B118" s="18">
        <f>A118/21804</f>
        <v>2.1789579893597506E-4</v>
      </c>
      <c r="C118" s="19">
        <f>5-A118</f>
        <v>0.24899999999999967</v>
      </c>
      <c r="D118" s="18">
        <f>C118/B118</f>
        <v>1142.7480530414634</v>
      </c>
      <c r="E118" s="16">
        <f>C102*(H87/(H87-(C102*LN(H102/D118))))</f>
        <v>300.65598346245235</v>
      </c>
      <c r="F118" s="16">
        <f>E118-273.15</f>
        <v>27.505983462452377</v>
      </c>
    </row>
    <row r="125" spans="1:11">
      <c r="A125" t="s">
        <v>45</v>
      </c>
    </row>
    <row r="126" spans="1:11">
      <c r="A126" t="s">
        <v>46</v>
      </c>
    </row>
    <row r="127" spans="1:11">
      <c r="A127" t="s">
        <v>47</v>
      </c>
    </row>
  </sheetData>
  <mergeCells count="22">
    <mergeCell ref="A35:J35"/>
    <mergeCell ref="A23:J23"/>
    <mergeCell ref="A24:J24"/>
    <mergeCell ref="A26:J26"/>
    <mergeCell ref="A27:F27"/>
    <mergeCell ref="A28:F28"/>
    <mergeCell ref="A30:J30"/>
    <mergeCell ref="A31:F31"/>
    <mergeCell ref="A32:F32"/>
    <mergeCell ref="A33:F33"/>
    <mergeCell ref="A92:F92"/>
    <mergeCell ref="A93:F93"/>
    <mergeCell ref="A95:J95"/>
    <mergeCell ref="A116:F116"/>
    <mergeCell ref="A56:F56"/>
    <mergeCell ref="A83:J83"/>
    <mergeCell ref="A84:J84"/>
    <mergeCell ref="A86:J86"/>
    <mergeCell ref="A87:F87"/>
    <mergeCell ref="A88:F88"/>
    <mergeCell ref="A90:J90"/>
    <mergeCell ref="A91:F9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Therm 1</vt:lpstr>
      <vt:lpstr>Therm2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Hartman</dc:creator>
  <cp:lastModifiedBy>Larry Hartman</cp:lastModifiedBy>
  <dcterms:created xsi:type="dcterms:W3CDTF">2016-10-27T20:59:14Z</dcterms:created>
  <dcterms:modified xsi:type="dcterms:W3CDTF">2016-11-10T21:28:05Z</dcterms:modified>
</cp:coreProperties>
</file>